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45" windowWidth="9930" windowHeight="12990" activeTab="2"/>
  </bookViews>
  <sheets>
    <sheet name="ESS55 20130306" sheetId="2" r:id="rId1"/>
    <sheet name="ESS40 20130307" sheetId="1" r:id="rId2"/>
    <sheet name="ESS20 20130313" sheetId="3" r:id="rId3"/>
  </sheets>
  <calcPr calcId="145621"/>
</workbook>
</file>

<file path=xl/calcChain.xml><?xml version="1.0" encoding="utf-8"?>
<calcChain xmlns="http://schemas.openxmlformats.org/spreadsheetml/2006/main">
  <c r="I9" i="2" l="1"/>
  <c r="I10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7" i="2"/>
  <c r="F8" i="2"/>
  <c r="F9" i="2"/>
  <c r="F10" i="2"/>
  <c r="F11" i="2"/>
  <c r="F12" i="2"/>
  <c r="F13" i="2"/>
  <c r="F14" i="2"/>
  <c r="F15" i="2"/>
  <c r="F6" i="2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F13" i="1"/>
  <c r="F12" i="1"/>
  <c r="F11" i="1"/>
  <c r="F10" i="1"/>
  <c r="F9" i="1"/>
  <c r="F8" i="1"/>
  <c r="F7" i="1"/>
  <c r="F6" i="1"/>
  <c r="U19" i="3" l="1"/>
  <c r="H19" i="3"/>
  <c r="U7" i="3"/>
  <c r="H7" i="3"/>
  <c r="I23" i="3"/>
  <c r="I22" i="3"/>
  <c r="I16" i="3"/>
  <c r="I17" i="3"/>
  <c r="I18" i="3"/>
  <c r="I15" i="3"/>
  <c r="J20" i="3"/>
  <c r="J21" i="3"/>
  <c r="J19" i="3"/>
  <c r="X6" i="3"/>
  <c r="J13" i="3"/>
  <c r="J14" i="3"/>
  <c r="J12" i="3"/>
  <c r="J11" i="3"/>
  <c r="J10" i="3"/>
  <c r="J9" i="3"/>
  <c r="J8" i="3"/>
  <c r="J7" i="3"/>
  <c r="H20" i="3"/>
  <c r="H21" i="3"/>
  <c r="H9" i="3"/>
  <c r="H10" i="3"/>
  <c r="H11" i="3"/>
  <c r="H12" i="3"/>
  <c r="H13" i="3"/>
  <c r="H14" i="3"/>
  <c r="H8" i="3"/>
  <c r="U14" i="3"/>
  <c r="X21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G6" i="3" l="1"/>
  <c r="W8" i="3" l="1"/>
  <c r="W9" i="3"/>
  <c r="W10" i="3"/>
  <c r="W11" i="3"/>
  <c r="U8" i="3"/>
  <c r="U9" i="3"/>
  <c r="U10" i="3"/>
  <c r="U11" i="3"/>
  <c r="T23" i="3"/>
  <c r="T22" i="3"/>
  <c r="W20" i="3" l="1"/>
  <c r="W21" i="3"/>
  <c r="W19" i="3"/>
  <c r="W12" i="3"/>
  <c r="W13" i="3"/>
  <c r="W14" i="3"/>
  <c r="W7" i="3"/>
  <c r="U20" i="3"/>
  <c r="U21" i="3"/>
  <c r="U12" i="3"/>
  <c r="U13" i="3"/>
  <c r="J8" i="1"/>
  <c r="J9" i="1"/>
  <c r="J10" i="1"/>
  <c r="J11" i="1"/>
  <c r="J12" i="1"/>
  <c r="J13" i="1"/>
  <c r="J14" i="1"/>
  <c r="J15" i="1"/>
  <c r="J16" i="1"/>
  <c r="J17" i="1"/>
  <c r="J18" i="1"/>
  <c r="J19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7" i="1"/>
  <c r="I6" i="1"/>
  <c r="I21" i="1"/>
  <c r="I22" i="1"/>
  <c r="I23" i="1"/>
  <c r="I24" i="1"/>
  <c r="I25" i="1"/>
  <c r="I26" i="1"/>
  <c r="I27" i="1"/>
  <c r="I28" i="1"/>
  <c r="I29" i="1"/>
  <c r="I20" i="1"/>
  <c r="J23" i="2"/>
  <c r="J24" i="2"/>
  <c r="J25" i="2"/>
  <c r="J26" i="2"/>
  <c r="J27" i="2"/>
  <c r="J28" i="2"/>
  <c r="J29" i="2"/>
  <c r="J30" i="2"/>
  <c r="J22" i="2"/>
  <c r="H23" i="2"/>
  <c r="H24" i="2"/>
  <c r="H25" i="2"/>
  <c r="H26" i="2"/>
  <c r="H27" i="2"/>
  <c r="H28" i="2"/>
  <c r="H29" i="2"/>
  <c r="H30" i="2"/>
  <c r="H22" i="2"/>
  <c r="J11" i="2"/>
  <c r="J12" i="2"/>
  <c r="J13" i="2"/>
  <c r="J14" i="2"/>
  <c r="J15" i="2"/>
  <c r="J16" i="2"/>
  <c r="J17" i="2"/>
  <c r="J18" i="2"/>
  <c r="H11" i="2"/>
  <c r="H12" i="2"/>
  <c r="H13" i="2"/>
  <c r="H14" i="2"/>
  <c r="H15" i="2"/>
  <c r="H16" i="2"/>
  <c r="H17" i="2"/>
  <c r="H18" i="2"/>
  <c r="I20" i="2"/>
  <c r="I21" i="2"/>
  <c r="I19" i="2"/>
  <c r="I8" i="2"/>
  <c r="I7" i="2"/>
  <c r="P23" i="3" l="1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12" i="3"/>
  <c r="N12" i="3"/>
  <c r="P11" i="3"/>
  <c r="N11" i="3"/>
  <c r="P10" i="3"/>
  <c r="N10" i="3"/>
  <c r="P9" i="3"/>
  <c r="N9" i="3"/>
  <c r="O9" i="3" s="1"/>
  <c r="P8" i="3"/>
  <c r="N8" i="3"/>
  <c r="O8" i="3" s="1"/>
  <c r="P7" i="3"/>
  <c r="N7" i="3"/>
  <c r="P6" i="3"/>
  <c r="N6" i="3"/>
  <c r="N6" i="2"/>
  <c r="O6" i="2" s="1"/>
  <c r="P6" i="2"/>
  <c r="P21" i="2"/>
  <c r="P2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O21" i="2" s="1"/>
  <c r="N22" i="2"/>
  <c r="N23" i="2"/>
  <c r="N24" i="2"/>
  <c r="N25" i="2"/>
  <c r="N26" i="2"/>
  <c r="N27" i="2"/>
  <c r="N28" i="2"/>
  <c r="N29" i="2"/>
  <c r="O29" i="2" s="1"/>
  <c r="R29" i="2" s="1"/>
  <c r="N30" i="2"/>
  <c r="N31" i="2"/>
  <c r="N7" i="2"/>
  <c r="P31" i="2"/>
  <c r="P30" i="2"/>
  <c r="P28" i="2"/>
  <c r="P27" i="2"/>
  <c r="P26" i="2"/>
  <c r="P25" i="2"/>
  <c r="P24" i="2"/>
  <c r="P23" i="2"/>
  <c r="P22" i="2"/>
  <c r="P20" i="2"/>
  <c r="P19" i="2"/>
  <c r="P18" i="2"/>
  <c r="P17" i="2"/>
  <c r="P16" i="2"/>
  <c r="P15" i="2"/>
  <c r="O15" i="2"/>
  <c r="P14" i="2"/>
  <c r="P13" i="2"/>
  <c r="P12" i="2"/>
  <c r="O12" i="2"/>
  <c r="P11" i="2"/>
  <c r="O11" i="2"/>
  <c r="P10" i="2"/>
  <c r="O10" i="2"/>
  <c r="P9" i="2"/>
  <c r="P8" i="2"/>
  <c r="O8" i="2"/>
  <c r="P7" i="2"/>
  <c r="N32" i="2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7" i="1"/>
  <c r="N6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O10" i="3" l="1"/>
  <c r="O11" i="3"/>
  <c r="O12" i="3"/>
  <c r="O13" i="3"/>
  <c r="O14" i="3"/>
  <c r="O15" i="3"/>
  <c r="O16" i="3"/>
  <c r="O17" i="3"/>
  <c r="O18" i="3"/>
  <c r="R18" i="3" s="1"/>
  <c r="O19" i="3"/>
  <c r="O20" i="3"/>
  <c r="R20" i="3" s="1"/>
  <c r="O21" i="3"/>
  <c r="O22" i="3"/>
  <c r="O23" i="3"/>
  <c r="O7" i="3"/>
  <c r="R7" i="3" s="1"/>
  <c r="N24" i="3"/>
  <c r="R8" i="3"/>
  <c r="R9" i="3"/>
  <c r="R10" i="3"/>
  <c r="R11" i="3"/>
  <c r="R12" i="3"/>
  <c r="R13" i="3"/>
  <c r="R14" i="3"/>
  <c r="R15" i="3"/>
  <c r="R16" i="3"/>
  <c r="R17" i="3"/>
  <c r="R19" i="3"/>
  <c r="R21" i="3"/>
  <c r="R22" i="3"/>
  <c r="R23" i="3"/>
  <c r="O6" i="3"/>
  <c r="R21" i="2"/>
  <c r="R6" i="2"/>
  <c r="O9" i="2"/>
  <c r="O13" i="2"/>
  <c r="O14" i="2"/>
  <c r="O7" i="2"/>
  <c r="R7" i="2" s="1"/>
  <c r="O31" i="2"/>
  <c r="O16" i="2"/>
  <c r="O17" i="2"/>
  <c r="O18" i="2"/>
  <c r="O19" i="2"/>
  <c r="O20" i="2"/>
  <c r="O22" i="2"/>
  <c r="O23" i="2"/>
  <c r="O24" i="2"/>
  <c r="O25" i="2"/>
  <c r="O26" i="2"/>
  <c r="O27" i="2"/>
  <c r="O28" i="2"/>
  <c r="O30" i="2"/>
  <c r="R31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2" i="2"/>
  <c r="R23" i="2"/>
  <c r="R24" i="2"/>
  <c r="R25" i="2"/>
  <c r="R26" i="2"/>
  <c r="R27" i="2"/>
  <c r="R28" i="2"/>
  <c r="R30" i="2"/>
  <c r="O32" i="2"/>
  <c r="N30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O30" i="1"/>
  <c r="O24" i="3" l="1"/>
  <c r="R6" i="3"/>
  <c r="R6" i="1"/>
  <c r="R24" i="3" l="1"/>
  <c r="R32" i="2"/>
  <c r="S6" i="2" s="1"/>
  <c r="R30" i="1"/>
  <c r="S6" i="1" s="1"/>
  <c r="S7" i="3" l="1"/>
  <c r="S23" i="3"/>
  <c r="S19" i="3"/>
  <c r="S15" i="3"/>
  <c r="S11" i="3"/>
  <c r="S20" i="3"/>
  <c r="S16" i="3"/>
  <c r="S12" i="3"/>
  <c r="S8" i="3"/>
  <c r="S21" i="3"/>
  <c r="S17" i="3"/>
  <c r="S13" i="3"/>
  <c r="S9" i="3"/>
  <c r="S22" i="3"/>
  <c r="S18" i="3"/>
  <c r="S14" i="3"/>
  <c r="S10" i="3"/>
  <c r="S6" i="3"/>
  <c r="S21" i="2"/>
  <c r="S29" i="2"/>
  <c r="S7" i="2"/>
  <c r="S31" i="2"/>
  <c r="S28" i="2"/>
  <c r="S24" i="2"/>
  <c r="S19" i="2"/>
  <c r="S15" i="2"/>
  <c r="S11" i="2"/>
  <c r="S30" i="2"/>
  <c r="S25" i="2"/>
  <c r="S20" i="2"/>
  <c r="S16" i="2"/>
  <c r="S12" i="2"/>
  <c r="S8" i="2"/>
  <c r="S26" i="2"/>
  <c r="S22" i="2"/>
  <c r="S17" i="2"/>
  <c r="S13" i="2"/>
  <c r="S9" i="2"/>
  <c r="S27" i="2"/>
  <c r="S23" i="2"/>
  <c r="S18" i="2"/>
  <c r="S14" i="2"/>
  <c r="S10" i="2"/>
  <c r="S7" i="1"/>
  <c r="S29" i="1"/>
  <c r="S25" i="1"/>
  <c r="S21" i="1"/>
  <c r="S17" i="1"/>
  <c r="S13" i="1"/>
  <c r="S9" i="1"/>
  <c r="S26" i="1"/>
  <c r="S22" i="1"/>
  <c r="S18" i="1"/>
  <c r="S14" i="1"/>
  <c r="S10" i="1"/>
  <c r="S27" i="1"/>
  <c r="S23" i="1"/>
  <c r="S19" i="1"/>
  <c r="S15" i="1"/>
  <c r="S11" i="1"/>
  <c r="S28" i="1"/>
  <c r="S24" i="1"/>
  <c r="S20" i="1"/>
  <c r="S16" i="1"/>
  <c r="S12" i="1"/>
  <c r="S8" i="1"/>
  <c r="S24" i="3" l="1"/>
  <c r="S32" i="2"/>
  <c r="S30" i="1"/>
</calcChain>
</file>

<file path=xl/sharedStrings.xml><?xml version="1.0" encoding="utf-8"?>
<sst xmlns="http://schemas.openxmlformats.org/spreadsheetml/2006/main" count="84" uniqueCount="27">
  <si>
    <t>All distances and depths in feet</t>
  </si>
  <si>
    <t>Station (east-to-west)</t>
  </si>
  <si>
    <t>Measure-ment Date</t>
  </si>
  <si>
    <t>Depth from top of ice to:</t>
  </si>
  <si>
    <t>Effective Depth (D)</t>
  </si>
  <si>
    <t>Velocity in ft/s at :</t>
  </si>
  <si>
    <t>Partial vertical section computations</t>
  </si>
  <si>
    <t>Water</t>
  </si>
  <si>
    <t>Bottom of ice</t>
  </si>
  <si>
    <t>Bottom of frazil</t>
  </si>
  <si>
    <t>River bed</t>
  </si>
  <si>
    <t>0.2D</t>
  </si>
  <si>
    <t>0.6D</t>
  </si>
  <si>
    <t>0.8D</t>
  </si>
  <si>
    <t>Width</t>
  </si>
  <si>
    <r>
      <t>Area, ft</t>
    </r>
    <r>
      <rPr>
        <vertAlign val="superscript"/>
        <sz val="11"/>
        <color theme="1"/>
        <rFont val="Calibri"/>
        <family val="2"/>
        <scheme val="minor"/>
      </rPr>
      <t>2</t>
    </r>
  </si>
  <si>
    <t>Average velocity, ft/s</t>
  </si>
  <si>
    <t>Correc-tion factor</t>
  </si>
  <si>
    <r>
      <t>Discharge,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</si>
  <si>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Percent of total flow</t>
  </si>
  <si>
    <t>Totals:</t>
  </si>
  <si>
    <t>Under-Ice Discharge at ESS40, March 7, 2013</t>
  </si>
  <si>
    <t>Under-Ice Discharge at ESS55, March 6, 2013</t>
  </si>
  <si>
    <t>Under-Ice Discharge at ESS20, March 13, 2013</t>
  </si>
  <si>
    <t>Elevation of velocity measurement</t>
  </si>
  <si>
    <t>Top ice elevation</t>
  </si>
  <si>
    <t>Elevation of River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</si>
</sst>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1" xfId="0" applyBorder="1" applyAlignment="1"/>
    <xf numFmtId="165" fontId="0" fillId="0" borderId="6" xfId="0" applyNumberFormat="1" applyBorder="1" applyAlignment="1"/>
    <xf numFmtId="0" fontId="0" fillId="0" borderId="5" xfId="0" applyBorder="1" applyAlignment="1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164" fontId="0" fillId="0" borderId="5" xfId="0" applyNumberFormat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4" fillId="2" borderId="12" xfId="2" applyFont="1" applyFill="1" applyBorder="1" applyAlignment="1">
      <alignment horizontal="center"/>
    </xf>
    <xf numFmtId="2" fontId="4" fillId="0" borderId="13" xfId="2" applyNumberFormat="1" applyFont="1" applyFill="1" applyBorder="1" applyAlignment="1">
      <alignment horizontal="right" wrapText="1"/>
    </xf>
    <xf numFmtId="165" fontId="0" fillId="0" borderId="2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 vertical="center" wrapText="1"/>
    </xf>
    <xf numFmtId="2" fontId="0" fillId="0" borderId="15" xfId="0" applyNumberFormat="1" applyBorder="1"/>
    <xf numFmtId="2" fontId="0" fillId="0" borderId="6" xfId="0" applyNumberFormat="1" applyBorder="1"/>
    <xf numFmtId="2" fontId="0" fillId="0" borderId="5" xfId="0" applyNumberFormat="1" applyBorder="1"/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/>
    </xf>
    <xf numFmtId="0" fontId="0" fillId="3" borderId="6" xfId="0" applyFill="1" applyBorder="1"/>
    <xf numFmtId="165" fontId="0" fillId="0" borderId="1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4" xfId="0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 vertical="center" wrapText="1"/>
    </xf>
  </cellXfs>
  <cellStyles count="3">
    <cellStyle name="Normal" xfId="0" builtinId="0"/>
    <cellStyle name="Normal_Sheet2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="85" zoomScaleNormal="85" workbookViewId="0">
      <selection activeCell="I13" sqref="I13"/>
    </sheetView>
  </sheetViews>
  <sheetFormatPr defaultRowHeight="15" x14ac:dyDescent="0.25"/>
  <sheetData>
    <row r="1" spans="1:24" x14ac:dyDescent="0.25">
      <c r="A1" s="1" t="s">
        <v>22</v>
      </c>
      <c r="B1" s="2"/>
      <c r="C1" s="3"/>
      <c r="D1" s="4"/>
      <c r="E1" s="4"/>
      <c r="F1" s="4"/>
      <c r="G1" s="4"/>
      <c r="H1" s="4"/>
      <c r="I1" s="4"/>
      <c r="J1" s="4"/>
      <c r="K1" s="1"/>
      <c r="L1" s="1"/>
      <c r="M1" s="1"/>
      <c r="N1" s="3"/>
      <c r="O1" s="1"/>
      <c r="P1" s="3"/>
      <c r="Q1" s="3"/>
      <c r="R1" s="5"/>
      <c r="S1" s="3"/>
    </row>
    <row r="2" spans="1:24" x14ac:dyDescent="0.2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1"/>
      <c r="L2" s="1"/>
      <c r="M2" s="1"/>
      <c r="N2" s="3"/>
      <c r="O2" s="1"/>
      <c r="P2" s="3"/>
      <c r="Q2" s="3"/>
      <c r="R2" s="5"/>
      <c r="S2" s="3"/>
    </row>
    <row r="3" spans="1:24" x14ac:dyDescent="0.25">
      <c r="B3" s="6"/>
      <c r="C3" s="7"/>
      <c r="D3" s="8"/>
      <c r="E3" s="8"/>
      <c r="F3" s="8"/>
      <c r="G3" s="8"/>
      <c r="H3" s="8"/>
      <c r="I3" s="8"/>
      <c r="J3" s="8"/>
      <c r="N3" s="7"/>
      <c r="P3" s="7"/>
      <c r="Q3" s="7"/>
      <c r="R3" s="9"/>
      <c r="S3" s="7"/>
    </row>
    <row r="4" spans="1:24" x14ac:dyDescent="0.25">
      <c r="A4" s="87" t="s">
        <v>1</v>
      </c>
      <c r="B4" s="89" t="s">
        <v>2</v>
      </c>
      <c r="C4" s="91" t="s">
        <v>3</v>
      </c>
      <c r="D4" s="92"/>
      <c r="E4" s="92"/>
      <c r="F4" s="93"/>
      <c r="G4" s="94" t="s">
        <v>4</v>
      </c>
      <c r="H4" s="84" t="s">
        <v>3</v>
      </c>
      <c r="I4" s="85"/>
      <c r="J4" s="86"/>
      <c r="K4" s="84" t="s">
        <v>5</v>
      </c>
      <c r="L4" s="85"/>
      <c r="M4" s="86"/>
      <c r="N4" s="84" t="s">
        <v>6</v>
      </c>
      <c r="O4" s="85"/>
      <c r="P4" s="85"/>
      <c r="Q4" s="85"/>
      <c r="R4" s="85"/>
      <c r="S4" s="86"/>
    </row>
    <row r="5" spans="1:24" ht="45" x14ac:dyDescent="0.25">
      <c r="A5" s="88"/>
      <c r="B5" s="90"/>
      <c r="C5" s="10" t="s">
        <v>7</v>
      </c>
      <c r="D5" s="11" t="s">
        <v>8</v>
      </c>
      <c r="E5" s="11" t="s">
        <v>9</v>
      </c>
      <c r="F5" s="68" t="s">
        <v>10</v>
      </c>
      <c r="G5" s="95"/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44" t="s">
        <v>13</v>
      </c>
      <c r="N5" s="13" t="s">
        <v>14</v>
      </c>
      <c r="O5" s="11" t="s">
        <v>15</v>
      </c>
      <c r="P5" s="10" t="s">
        <v>16</v>
      </c>
      <c r="Q5" s="10" t="s">
        <v>17</v>
      </c>
      <c r="R5" s="14" t="s">
        <v>18</v>
      </c>
      <c r="S5" s="10" t="s">
        <v>19</v>
      </c>
      <c r="X5" s="43"/>
    </row>
    <row r="6" spans="1:24" x14ac:dyDescent="0.25">
      <c r="A6" s="46">
        <v>60.5</v>
      </c>
      <c r="B6" s="47">
        <v>41339</v>
      </c>
      <c r="C6" s="48"/>
      <c r="D6" s="49">
        <v>0</v>
      </c>
      <c r="E6" s="66">
        <v>0</v>
      </c>
      <c r="F6" s="49">
        <f>E6+G6</f>
        <v>0</v>
      </c>
      <c r="G6" s="81">
        <v>0</v>
      </c>
      <c r="H6" s="49"/>
      <c r="I6" s="49">
        <v>0</v>
      </c>
      <c r="J6" s="49"/>
      <c r="K6" s="46"/>
      <c r="L6" s="48">
        <v>0</v>
      </c>
      <c r="M6" s="46"/>
      <c r="N6" s="48">
        <f>AVERAGE(A6:A7)-A6</f>
        <v>3.1499999999999986</v>
      </c>
      <c r="O6" s="48">
        <f t="shared" ref="O6:O31" si="0">N6*G6</f>
        <v>0</v>
      </c>
      <c r="P6" s="48">
        <f t="shared" ref="P6:P31" si="1">AVERAGE(K6:M6)</f>
        <v>0</v>
      </c>
      <c r="Q6" s="48">
        <v>0.92</v>
      </c>
      <c r="R6" s="48">
        <f t="shared" ref="R6:R7" si="2">P6*O6*Q6</f>
        <v>0</v>
      </c>
      <c r="S6" s="48">
        <f t="shared" ref="S6:S21" si="3">R6/R$32*100</f>
        <v>0</v>
      </c>
      <c r="W6" s="7"/>
      <c r="X6" s="7"/>
    </row>
    <row r="7" spans="1:24" x14ac:dyDescent="0.25">
      <c r="A7" s="18">
        <v>66.8</v>
      </c>
      <c r="B7" s="19">
        <v>41339</v>
      </c>
      <c r="C7" s="20"/>
      <c r="D7" s="21">
        <v>4.4000000000000004</v>
      </c>
      <c r="E7" s="67">
        <v>4.4000000000000004</v>
      </c>
      <c r="F7" s="21">
        <f t="shared" ref="F7:F31" si="4">E7+G7</f>
        <v>5.2</v>
      </c>
      <c r="G7" s="82">
        <v>0.8</v>
      </c>
      <c r="H7" s="21"/>
      <c r="I7" s="21">
        <f>F7-(G7*0.4)</f>
        <v>4.88</v>
      </c>
      <c r="J7" s="21"/>
      <c r="K7" s="22"/>
      <c r="L7" s="18">
        <v>1.46</v>
      </c>
      <c r="M7" s="20"/>
      <c r="N7" s="21">
        <f>AVERAGE(A7:A8)-AVERAGE(A6:A7)</f>
        <v>5.8999999999999986</v>
      </c>
      <c r="O7" s="21">
        <f t="shared" si="0"/>
        <v>4.7199999999999989</v>
      </c>
      <c r="P7" s="20">
        <f t="shared" si="1"/>
        <v>1.46</v>
      </c>
      <c r="Q7" s="20">
        <v>0.92</v>
      </c>
      <c r="R7" s="21">
        <f t="shared" si="2"/>
        <v>6.339903999999998</v>
      </c>
      <c r="S7" s="20">
        <f t="shared" si="3"/>
        <v>0.56595130814002248</v>
      </c>
      <c r="W7" s="7"/>
      <c r="X7" s="7"/>
    </row>
    <row r="8" spans="1:24" x14ac:dyDescent="0.25">
      <c r="A8" s="18">
        <v>72.3</v>
      </c>
      <c r="B8" s="19">
        <v>41339</v>
      </c>
      <c r="C8" s="20"/>
      <c r="D8" s="21">
        <v>3.8</v>
      </c>
      <c r="E8" s="67">
        <v>3.8</v>
      </c>
      <c r="F8" s="21">
        <f t="shared" si="4"/>
        <v>5</v>
      </c>
      <c r="G8" s="82">
        <v>1.2</v>
      </c>
      <c r="H8" s="21"/>
      <c r="I8" s="21">
        <f>F8-(G8*0.4)</f>
        <v>4.5199999999999996</v>
      </c>
      <c r="J8" s="21"/>
      <c r="K8" s="22"/>
      <c r="L8" s="18">
        <v>1.37</v>
      </c>
      <c r="M8" s="20"/>
      <c r="N8" s="21">
        <f t="shared" ref="N8:N31" si="5">AVERAGE(A8:A9)-AVERAGE(A7:A8)</f>
        <v>6</v>
      </c>
      <c r="O8" s="21">
        <f t="shared" si="0"/>
        <v>7.1999999999999993</v>
      </c>
      <c r="P8" s="20">
        <f t="shared" si="1"/>
        <v>1.37</v>
      </c>
      <c r="Q8" s="20">
        <v>0.92</v>
      </c>
      <c r="R8" s="21">
        <f>P8*O8*Q8</f>
        <v>9.0748800000000003</v>
      </c>
      <c r="S8" s="20">
        <f t="shared" si="3"/>
        <v>0.81009747264528442</v>
      </c>
      <c r="W8" s="7"/>
      <c r="X8" s="7"/>
    </row>
    <row r="9" spans="1:24" x14ac:dyDescent="0.25">
      <c r="A9" s="18">
        <v>78.8</v>
      </c>
      <c r="B9" s="19">
        <v>41339</v>
      </c>
      <c r="C9" s="20"/>
      <c r="D9" s="21">
        <v>4.0999999999999996</v>
      </c>
      <c r="E9" s="67">
        <v>4.0999999999999996</v>
      </c>
      <c r="F9" s="21">
        <f t="shared" si="4"/>
        <v>5</v>
      </c>
      <c r="G9" s="82">
        <v>0.9</v>
      </c>
      <c r="H9" s="21"/>
      <c r="I9" s="21">
        <f t="shared" ref="I9:I10" si="6">F9-(G9*0.4)</f>
        <v>4.6399999999999997</v>
      </c>
      <c r="J9" s="21"/>
      <c r="K9" s="22"/>
      <c r="L9" s="18">
        <v>1.76</v>
      </c>
      <c r="M9" s="20"/>
      <c r="N9" s="21">
        <f t="shared" si="5"/>
        <v>5.7000000000000028</v>
      </c>
      <c r="O9" s="21">
        <f t="shared" si="0"/>
        <v>5.1300000000000026</v>
      </c>
      <c r="P9" s="20">
        <f t="shared" si="1"/>
        <v>1.76</v>
      </c>
      <c r="Q9" s="20">
        <v>0.92</v>
      </c>
      <c r="R9" s="21">
        <f t="shared" ref="R9:R31" si="7">P9*O9*Q9</f>
        <v>8.3064960000000045</v>
      </c>
      <c r="S9" s="20">
        <f t="shared" si="3"/>
        <v>0.7415052778811585</v>
      </c>
      <c r="W9" s="7"/>
      <c r="X9" s="7"/>
    </row>
    <row r="10" spans="1:24" x14ac:dyDescent="0.25">
      <c r="A10" s="18">
        <v>83.7</v>
      </c>
      <c r="B10" s="19">
        <v>41339</v>
      </c>
      <c r="C10" s="20"/>
      <c r="D10" s="21">
        <v>3.75</v>
      </c>
      <c r="E10" s="67">
        <v>3.75</v>
      </c>
      <c r="F10" s="21">
        <f t="shared" si="4"/>
        <v>5.4</v>
      </c>
      <c r="G10" s="82">
        <v>1.65</v>
      </c>
      <c r="H10" s="21"/>
      <c r="I10" s="21">
        <f t="shared" si="6"/>
        <v>4.74</v>
      </c>
      <c r="J10" s="21"/>
      <c r="K10" s="22"/>
      <c r="L10" s="18">
        <v>1.36</v>
      </c>
      <c r="M10" s="20"/>
      <c r="N10" s="21">
        <f t="shared" si="5"/>
        <v>5.3000000000000114</v>
      </c>
      <c r="O10" s="21">
        <f t="shared" si="0"/>
        <v>8.7450000000000188</v>
      </c>
      <c r="P10" s="20">
        <f t="shared" si="1"/>
        <v>1.36</v>
      </c>
      <c r="Q10" s="20">
        <v>0.92</v>
      </c>
      <c r="R10" s="21">
        <f t="shared" si="7"/>
        <v>10.941744000000025</v>
      </c>
      <c r="S10" s="20">
        <f t="shared" si="3"/>
        <v>0.9767489113610015</v>
      </c>
      <c r="W10" s="7"/>
      <c r="X10" s="7"/>
    </row>
    <row r="11" spans="1:24" x14ac:dyDescent="0.25">
      <c r="A11" s="18">
        <v>89.4</v>
      </c>
      <c r="B11" s="19">
        <v>41339</v>
      </c>
      <c r="C11" s="20"/>
      <c r="D11" s="21">
        <v>3.7</v>
      </c>
      <c r="E11" s="67">
        <v>3.7</v>
      </c>
      <c r="F11" s="21">
        <f t="shared" si="4"/>
        <v>6.25</v>
      </c>
      <c r="G11" s="82">
        <v>2.5499999999999998</v>
      </c>
      <c r="H11" s="21">
        <f t="shared" ref="H11:H18" si="8">F11-(G11*0.8)</f>
        <v>4.21</v>
      </c>
      <c r="I11" s="21"/>
      <c r="J11" s="21">
        <f t="shared" ref="J11:J18" si="9">F11-(G11*0.2)</f>
        <v>5.74</v>
      </c>
      <c r="K11" s="22">
        <v>2.15</v>
      </c>
      <c r="L11" s="18"/>
      <c r="M11" s="20">
        <v>1.1200000000000001</v>
      </c>
      <c r="N11" s="21">
        <f t="shared" si="5"/>
        <v>5.3999999999999915</v>
      </c>
      <c r="O11" s="21">
        <f t="shared" si="0"/>
        <v>13.769999999999976</v>
      </c>
      <c r="P11" s="20">
        <f t="shared" si="1"/>
        <v>1.635</v>
      </c>
      <c r="Q11" s="20">
        <v>1</v>
      </c>
      <c r="R11" s="21">
        <f t="shared" si="7"/>
        <v>22.513949999999962</v>
      </c>
      <c r="S11" s="20">
        <f t="shared" si="3"/>
        <v>2.0097779799030149</v>
      </c>
      <c r="W11" s="7"/>
      <c r="X11" s="7"/>
    </row>
    <row r="12" spans="1:24" x14ac:dyDescent="0.25">
      <c r="A12" s="18">
        <v>94.5</v>
      </c>
      <c r="B12" s="19">
        <v>41339</v>
      </c>
      <c r="C12" s="20"/>
      <c r="D12" s="21">
        <v>3.6</v>
      </c>
      <c r="E12" s="67">
        <v>3.6</v>
      </c>
      <c r="F12" s="21">
        <f t="shared" si="4"/>
        <v>6.5500000000000007</v>
      </c>
      <c r="G12" s="82">
        <v>2.95</v>
      </c>
      <c r="H12" s="21">
        <f t="shared" si="8"/>
        <v>4.1900000000000004</v>
      </c>
      <c r="I12" s="21"/>
      <c r="J12" s="21">
        <f t="shared" si="9"/>
        <v>5.9600000000000009</v>
      </c>
      <c r="K12" s="22">
        <v>2.1800000000000002</v>
      </c>
      <c r="L12" s="18"/>
      <c r="M12" s="20">
        <v>1.34</v>
      </c>
      <c r="N12" s="21">
        <f t="shared" si="5"/>
        <v>4.9500000000000028</v>
      </c>
      <c r="O12" s="21">
        <f t="shared" si="0"/>
        <v>14.60250000000001</v>
      </c>
      <c r="P12" s="20">
        <f t="shared" si="1"/>
        <v>1.7600000000000002</v>
      </c>
      <c r="Q12" s="20">
        <v>1</v>
      </c>
      <c r="R12" s="21">
        <f t="shared" si="7"/>
        <v>25.70040000000002</v>
      </c>
      <c r="S12" s="20">
        <f t="shared" si="3"/>
        <v>2.2942263794091913</v>
      </c>
      <c r="W12" s="7"/>
      <c r="X12" s="7"/>
    </row>
    <row r="13" spans="1:24" x14ac:dyDescent="0.25">
      <c r="A13" s="18">
        <v>99.3</v>
      </c>
      <c r="B13" s="19">
        <v>41339</v>
      </c>
      <c r="C13" s="20"/>
      <c r="D13" s="21">
        <v>3.5</v>
      </c>
      <c r="E13" s="67">
        <v>3.5</v>
      </c>
      <c r="F13" s="21">
        <f t="shared" si="4"/>
        <v>7.3</v>
      </c>
      <c r="G13" s="82">
        <v>3.8</v>
      </c>
      <c r="H13" s="21">
        <f t="shared" si="8"/>
        <v>4.26</v>
      </c>
      <c r="I13" s="21"/>
      <c r="J13" s="21">
        <f t="shared" si="9"/>
        <v>6.54</v>
      </c>
      <c r="K13" s="22">
        <v>1.93</v>
      </c>
      <c r="L13" s="18"/>
      <c r="M13" s="20">
        <v>1.38</v>
      </c>
      <c r="N13" s="21">
        <f t="shared" si="5"/>
        <v>4.3999999999999915</v>
      </c>
      <c r="O13" s="21">
        <f t="shared" si="0"/>
        <v>16.719999999999967</v>
      </c>
      <c r="P13" s="20">
        <f t="shared" si="1"/>
        <v>1.6549999999999998</v>
      </c>
      <c r="Q13" s="20">
        <v>1</v>
      </c>
      <c r="R13" s="21">
        <f t="shared" si="7"/>
        <v>27.671599999999941</v>
      </c>
      <c r="S13" s="20">
        <f t="shared" si="3"/>
        <v>2.4701916966451569</v>
      </c>
      <c r="W13" s="7"/>
      <c r="X13" s="7"/>
    </row>
    <row r="14" spans="1:24" x14ac:dyDescent="0.25">
      <c r="A14" s="18">
        <v>103.3</v>
      </c>
      <c r="B14" s="19">
        <v>41339</v>
      </c>
      <c r="C14" s="20"/>
      <c r="D14" s="21">
        <v>3.5</v>
      </c>
      <c r="E14" s="67">
        <v>3.5</v>
      </c>
      <c r="F14" s="21">
        <f t="shared" si="4"/>
        <v>7.25</v>
      </c>
      <c r="G14" s="82">
        <v>3.75</v>
      </c>
      <c r="H14" s="21">
        <f t="shared" si="8"/>
        <v>4.25</v>
      </c>
      <c r="I14" s="21"/>
      <c r="J14" s="21">
        <f t="shared" si="9"/>
        <v>6.5</v>
      </c>
      <c r="K14" s="22">
        <v>1.77</v>
      </c>
      <c r="L14" s="18"/>
      <c r="M14" s="20">
        <v>1.3</v>
      </c>
      <c r="N14" s="21">
        <f t="shared" si="5"/>
        <v>4.7999999999999972</v>
      </c>
      <c r="O14" s="21">
        <f t="shared" si="0"/>
        <v>17.999999999999989</v>
      </c>
      <c r="P14" s="20">
        <f t="shared" si="1"/>
        <v>1.5350000000000001</v>
      </c>
      <c r="Q14" s="20">
        <v>1</v>
      </c>
      <c r="R14" s="21">
        <f t="shared" si="7"/>
        <v>27.629999999999985</v>
      </c>
      <c r="S14" s="20">
        <f t="shared" si="3"/>
        <v>2.4664781428723237</v>
      </c>
      <c r="W14" s="7"/>
      <c r="X14" s="7"/>
    </row>
    <row r="15" spans="1:24" x14ac:dyDescent="0.25">
      <c r="A15" s="18">
        <v>108.9</v>
      </c>
      <c r="B15" s="19">
        <v>41339</v>
      </c>
      <c r="C15" s="20"/>
      <c r="D15" s="21">
        <v>3.5</v>
      </c>
      <c r="E15" s="67">
        <v>3.5</v>
      </c>
      <c r="F15" s="21">
        <f t="shared" si="4"/>
        <v>8.6</v>
      </c>
      <c r="G15" s="82">
        <v>5.0999999999999996</v>
      </c>
      <c r="H15" s="21">
        <f t="shared" si="8"/>
        <v>4.5199999999999996</v>
      </c>
      <c r="I15" s="21"/>
      <c r="J15" s="21">
        <f t="shared" si="9"/>
        <v>7.58</v>
      </c>
      <c r="K15" s="22">
        <v>1.25</v>
      </c>
      <c r="L15" s="18"/>
      <c r="M15" s="20">
        <v>1.52</v>
      </c>
      <c r="N15" s="21">
        <f t="shared" si="5"/>
        <v>5.1000000000000085</v>
      </c>
      <c r="O15" s="21">
        <f t="shared" si="0"/>
        <v>26.010000000000041</v>
      </c>
      <c r="P15" s="20">
        <f t="shared" si="1"/>
        <v>1.385</v>
      </c>
      <c r="Q15" s="20">
        <v>1</v>
      </c>
      <c r="R15" s="21">
        <f t="shared" si="7"/>
        <v>36.02385000000006</v>
      </c>
      <c r="S15" s="20">
        <f t="shared" si="3"/>
        <v>3.2157813480677291</v>
      </c>
      <c r="W15" s="7"/>
      <c r="X15" s="7"/>
    </row>
    <row r="16" spans="1:24" x14ac:dyDescent="0.25">
      <c r="A16" s="18">
        <v>113.5</v>
      </c>
      <c r="B16" s="19">
        <v>41339</v>
      </c>
      <c r="C16" s="20"/>
      <c r="D16" s="21">
        <v>4</v>
      </c>
      <c r="E16" s="67">
        <v>5.4</v>
      </c>
      <c r="F16" s="21">
        <f t="shared" si="4"/>
        <v>6.9</v>
      </c>
      <c r="G16" s="82">
        <v>1.5</v>
      </c>
      <c r="H16" s="21">
        <f t="shared" si="8"/>
        <v>5.7</v>
      </c>
      <c r="I16" s="21"/>
      <c r="J16" s="21">
        <f t="shared" si="9"/>
        <v>6.6000000000000005</v>
      </c>
      <c r="K16" s="22">
        <v>0.95</v>
      </c>
      <c r="L16" s="18"/>
      <c r="M16" s="20">
        <v>0.94</v>
      </c>
      <c r="N16" s="21">
        <f t="shared" si="5"/>
        <v>4.5</v>
      </c>
      <c r="O16" s="21">
        <f t="shared" si="0"/>
        <v>6.75</v>
      </c>
      <c r="P16" s="20">
        <f t="shared" si="1"/>
        <v>0.94499999999999995</v>
      </c>
      <c r="Q16" s="20">
        <v>1</v>
      </c>
      <c r="R16" s="21">
        <f t="shared" si="7"/>
        <v>6.3787499999999993</v>
      </c>
      <c r="S16" s="20">
        <f t="shared" si="3"/>
        <v>0.56941901751164825</v>
      </c>
      <c r="W16" s="7"/>
      <c r="X16" s="7"/>
    </row>
    <row r="17" spans="1:24" x14ac:dyDescent="0.25">
      <c r="A17" s="18">
        <v>117.9</v>
      </c>
      <c r="B17" s="19">
        <v>41339</v>
      </c>
      <c r="C17" s="20"/>
      <c r="D17" s="21">
        <v>3.3</v>
      </c>
      <c r="E17" s="67">
        <v>4.3</v>
      </c>
      <c r="F17" s="21">
        <f t="shared" si="4"/>
        <v>9.3000000000000007</v>
      </c>
      <c r="G17" s="82">
        <v>5</v>
      </c>
      <c r="H17" s="21">
        <f t="shared" si="8"/>
        <v>5.3000000000000007</v>
      </c>
      <c r="I17" s="21"/>
      <c r="J17" s="21">
        <f t="shared" si="9"/>
        <v>8.3000000000000007</v>
      </c>
      <c r="K17" s="22">
        <v>1.05</v>
      </c>
      <c r="L17" s="18"/>
      <c r="M17" s="20">
        <v>1.49</v>
      </c>
      <c r="N17" s="21">
        <f t="shared" si="5"/>
        <v>4.8500000000000085</v>
      </c>
      <c r="O17" s="21">
        <f t="shared" si="0"/>
        <v>24.250000000000043</v>
      </c>
      <c r="P17" s="20">
        <f t="shared" si="1"/>
        <v>1.27</v>
      </c>
      <c r="Q17" s="20">
        <v>1</v>
      </c>
      <c r="R17" s="21">
        <f t="shared" si="7"/>
        <v>30.797500000000056</v>
      </c>
      <c r="S17" s="20">
        <f t="shared" si="3"/>
        <v>2.7492349115132311</v>
      </c>
      <c r="W17" s="7"/>
      <c r="X17" s="7"/>
    </row>
    <row r="18" spans="1:24" x14ac:dyDescent="0.25">
      <c r="A18" s="18">
        <v>123.2</v>
      </c>
      <c r="B18" s="19">
        <v>41339</v>
      </c>
      <c r="C18" s="20"/>
      <c r="D18" s="21">
        <v>3.2</v>
      </c>
      <c r="E18" s="67">
        <v>6.7</v>
      </c>
      <c r="F18" s="21">
        <f t="shared" si="4"/>
        <v>10.1</v>
      </c>
      <c r="G18" s="82">
        <v>3.4</v>
      </c>
      <c r="H18" s="21">
        <f t="shared" si="8"/>
        <v>7.379999999999999</v>
      </c>
      <c r="I18" s="21"/>
      <c r="J18" s="21">
        <f t="shared" si="9"/>
        <v>9.42</v>
      </c>
      <c r="K18" s="22">
        <v>1.76</v>
      </c>
      <c r="L18" s="18"/>
      <c r="M18" s="20">
        <v>1.1599999999999999</v>
      </c>
      <c r="N18" s="21">
        <f t="shared" si="5"/>
        <v>8.2999999999999829</v>
      </c>
      <c r="O18" s="21">
        <f t="shared" si="0"/>
        <v>28.219999999999942</v>
      </c>
      <c r="P18" s="20">
        <f t="shared" si="1"/>
        <v>1.46</v>
      </c>
      <c r="Q18" s="20">
        <v>1</v>
      </c>
      <c r="R18" s="21">
        <f t="shared" si="7"/>
        <v>41.201199999999915</v>
      </c>
      <c r="S18" s="20">
        <f t="shared" si="3"/>
        <v>3.6779536467647858</v>
      </c>
      <c r="W18" s="7"/>
      <c r="X18" s="7"/>
    </row>
    <row r="19" spans="1:24" x14ac:dyDescent="0.25">
      <c r="A19" s="18">
        <v>134.5</v>
      </c>
      <c r="B19" s="19">
        <v>41339</v>
      </c>
      <c r="C19" s="20"/>
      <c r="D19" s="21">
        <v>3.2</v>
      </c>
      <c r="E19" s="67">
        <v>10.8</v>
      </c>
      <c r="F19" s="21">
        <f t="shared" si="4"/>
        <v>10.8</v>
      </c>
      <c r="G19" s="82">
        <v>0</v>
      </c>
      <c r="H19" s="21"/>
      <c r="I19" s="21">
        <f>F19-(G19*0.4)</f>
        <v>10.8</v>
      </c>
      <c r="J19" s="21"/>
      <c r="K19" s="22"/>
      <c r="L19" s="18">
        <v>0</v>
      </c>
      <c r="M19" s="20"/>
      <c r="N19" s="21">
        <f t="shared" si="5"/>
        <v>29.849999999999994</v>
      </c>
      <c r="O19" s="21">
        <f t="shared" si="0"/>
        <v>0</v>
      </c>
      <c r="P19" s="20">
        <f t="shared" si="1"/>
        <v>0</v>
      </c>
      <c r="Q19" s="20">
        <v>0.92</v>
      </c>
      <c r="R19" s="21">
        <f t="shared" si="7"/>
        <v>0</v>
      </c>
      <c r="S19" s="20">
        <f t="shared" si="3"/>
        <v>0</v>
      </c>
      <c r="W19" s="7"/>
      <c r="X19" s="7"/>
    </row>
    <row r="20" spans="1:24" x14ac:dyDescent="0.25">
      <c r="A20" s="18">
        <v>182.9</v>
      </c>
      <c r="B20" s="19">
        <v>41339</v>
      </c>
      <c r="C20" s="20"/>
      <c r="D20" s="21">
        <v>1.6</v>
      </c>
      <c r="E20" s="67">
        <v>11.9</v>
      </c>
      <c r="F20" s="21">
        <f t="shared" si="4"/>
        <v>13.5</v>
      </c>
      <c r="G20" s="82">
        <v>1.6</v>
      </c>
      <c r="H20" s="21"/>
      <c r="I20" s="21">
        <f t="shared" ref="I20:I21" si="10">F20-(G20*0.4)</f>
        <v>12.86</v>
      </c>
      <c r="J20" s="21"/>
      <c r="K20" s="22"/>
      <c r="L20" s="18">
        <v>0.41</v>
      </c>
      <c r="M20" s="20"/>
      <c r="N20" s="21">
        <f t="shared" si="5"/>
        <v>29.400000000000034</v>
      </c>
      <c r="O20" s="21">
        <f t="shared" si="0"/>
        <v>47.040000000000056</v>
      </c>
      <c r="P20" s="20">
        <f t="shared" si="1"/>
        <v>0.41</v>
      </c>
      <c r="Q20" s="20">
        <v>0.92</v>
      </c>
      <c r="R20" s="21">
        <f t="shared" si="7"/>
        <v>17.743488000000021</v>
      </c>
      <c r="S20" s="20">
        <f t="shared" si="3"/>
        <v>1.5839278078290786</v>
      </c>
      <c r="W20" s="7"/>
      <c r="X20" s="7"/>
    </row>
    <row r="21" spans="1:24" x14ac:dyDescent="0.25">
      <c r="A21" s="18">
        <v>193.3</v>
      </c>
      <c r="B21" s="19">
        <v>41339</v>
      </c>
      <c r="C21" s="20"/>
      <c r="D21" s="21">
        <v>1.6</v>
      </c>
      <c r="E21" s="67">
        <v>11.4</v>
      </c>
      <c r="F21" s="21">
        <f t="shared" si="4"/>
        <v>13.4</v>
      </c>
      <c r="G21" s="82">
        <v>2</v>
      </c>
      <c r="H21" s="21"/>
      <c r="I21" s="21">
        <f t="shared" si="10"/>
        <v>12.6</v>
      </c>
      <c r="J21" s="21"/>
      <c r="K21" s="22"/>
      <c r="L21" s="18">
        <v>0.54</v>
      </c>
      <c r="M21" s="20"/>
      <c r="N21" s="21">
        <f t="shared" si="5"/>
        <v>16.399999999999977</v>
      </c>
      <c r="O21" s="21">
        <f>N21*G21</f>
        <v>32.799999999999955</v>
      </c>
      <c r="P21" s="20">
        <f t="shared" si="1"/>
        <v>0.54</v>
      </c>
      <c r="Q21" s="20">
        <v>0.92</v>
      </c>
      <c r="R21" s="21">
        <f>P21*O21*Q21</f>
        <v>16.295039999999979</v>
      </c>
      <c r="S21" s="20">
        <f t="shared" si="3"/>
        <v>1.4546275786185379</v>
      </c>
      <c r="W21" s="7"/>
      <c r="X21" s="7"/>
    </row>
    <row r="22" spans="1:24" x14ac:dyDescent="0.25">
      <c r="A22" s="18">
        <v>215.7</v>
      </c>
      <c r="B22" s="19">
        <v>41339</v>
      </c>
      <c r="C22" s="20"/>
      <c r="D22" s="21">
        <v>1.3</v>
      </c>
      <c r="E22" s="67">
        <v>7.7</v>
      </c>
      <c r="F22" s="21">
        <f t="shared" si="4"/>
        <v>14.4</v>
      </c>
      <c r="G22" s="82">
        <v>6.7</v>
      </c>
      <c r="H22" s="21">
        <f>F22-(0.8*G22)</f>
        <v>9.0399999999999991</v>
      </c>
      <c r="I22" s="21"/>
      <c r="J22" s="21">
        <f>F22-(G22*0.2)</f>
        <v>13.06</v>
      </c>
      <c r="K22" s="22">
        <v>1.21</v>
      </c>
      <c r="L22" s="18"/>
      <c r="M22" s="20">
        <v>0.87</v>
      </c>
      <c r="N22" s="21">
        <f t="shared" si="5"/>
        <v>17.550000000000011</v>
      </c>
      <c r="O22" s="21">
        <f t="shared" si="0"/>
        <v>117.58500000000008</v>
      </c>
      <c r="P22" s="20">
        <f t="shared" si="1"/>
        <v>1.04</v>
      </c>
      <c r="Q22" s="20">
        <v>1</v>
      </c>
      <c r="R22" s="21">
        <f t="shared" si="7"/>
        <v>122.28840000000008</v>
      </c>
      <c r="S22" s="20">
        <f t="shared" ref="S22:S29" si="11">R22/R$32*100</f>
        <v>10.916455509476231</v>
      </c>
      <c r="W22" s="7"/>
      <c r="X22" s="7"/>
    </row>
    <row r="23" spans="1:24" x14ac:dyDescent="0.25">
      <c r="A23" s="18">
        <v>228.4</v>
      </c>
      <c r="B23" s="19">
        <v>41339</v>
      </c>
      <c r="C23" s="20"/>
      <c r="D23" s="21">
        <v>1.2</v>
      </c>
      <c r="E23" s="67">
        <v>6.8</v>
      </c>
      <c r="F23" s="21">
        <f t="shared" si="4"/>
        <v>14.399999999999999</v>
      </c>
      <c r="G23" s="82">
        <v>7.6</v>
      </c>
      <c r="H23" s="21">
        <f t="shared" ref="H23:H30" si="12">F23-(0.8*G23)</f>
        <v>8.3199999999999985</v>
      </c>
      <c r="I23" s="21"/>
      <c r="J23" s="21">
        <f t="shared" ref="J23:J30" si="13">F23-(G23*0.2)</f>
        <v>12.879999999999999</v>
      </c>
      <c r="K23" s="22">
        <v>1.91</v>
      </c>
      <c r="L23" s="18"/>
      <c r="M23" s="20">
        <v>1.02</v>
      </c>
      <c r="N23" s="21">
        <f t="shared" si="5"/>
        <v>11.599999999999994</v>
      </c>
      <c r="O23" s="21">
        <f t="shared" si="0"/>
        <v>88.159999999999954</v>
      </c>
      <c r="P23" s="20">
        <f t="shared" si="1"/>
        <v>1.4649999999999999</v>
      </c>
      <c r="Q23" s="20">
        <v>1</v>
      </c>
      <c r="R23" s="21">
        <f t="shared" si="7"/>
        <v>129.15439999999992</v>
      </c>
      <c r="S23" s="20">
        <f t="shared" si="11"/>
        <v>11.529370418233414</v>
      </c>
      <c r="W23" s="7"/>
      <c r="X23" s="7"/>
    </row>
    <row r="24" spans="1:24" x14ac:dyDescent="0.25">
      <c r="A24" s="18">
        <v>238.9</v>
      </c>
      <c r="B24" s="19">
        <v>41339</v>
      </c>
      <c r="C24" s="20"/>
      <c r="D24" s="21">
        <v>1.8</v>
      </c>
      <c r="E24" s="67">
        <v>3.1</v>
      </c>
      <c r="F24" s="21">
        <f t="shared" si="4"/>
        <v>12.5</v>
      </c>
      <c r="G24" s="82">
        <v>9.4</v>
      </c>
      <c r="H24" s="21">
        <f t="shared" si="12"/>
        <v>4.9799999999999995</v>
      </c>
      <c r="I24" s="21"/>
      <c r="J24" s="21">
        <f t="shared" si="13"/>
        <v>10.62</v>
      </c>
      <c r="K24" s="22">
        <v>2.04</v>
      </c>
      <c r="L24" s="18"/>
      <c r="M24" s="20">
        <v>0.95</v>
      </c>
      <c r="N24" s="21">
        <f t="shared" si="5"/>
        <v>9.4000000000000057</v>
      </c>
      <c r="O24" s="21">
        <f t="shared" si="0"/>
        <v>88.360000000000056</v>
      </c>
      <c r="P24" s="20">
        <f t="shared" si="1"/>
        <v>1.4950000000000001</v>
      </c>
      <c r="Q24" s="20">
        <v>1</v>
      </c>
      <c r="R24" s="21">
        <f t="shared" si="7"/>
        <v>132.09820000000011</v>
      </c>
      <c r="S24" s="20">
        <f t="shared" si="11"/>
        <v>11.792157908533378</v>
      </c>
      <c r="W24" s="7"/>
      <c r="X24" s="7"/>
    </row>
    <row r="25" spans="1:24" x14ac:dyDescent="0.25">
      <c r="A25" s="18">
        <v>247.2</v>
      </c>
      <c r="B25" s="19">
        <v>41339</v>
      </c>
      <c r="C25" s="20"/>
      <c r="D25" s="21">
        <v>2.9</v>
      </c>
      <c r="E25" s="67">
        <v>3</v>
      </c>
      <c r="F25" s="21">
        <f t="shared" si="4"/>
        <v>10.5</v>
      </c>
      <c r="G25" s="82">
        <v>7.5</v>
      </c>
      <c r="H25" s="21">
        <f t="shared" si="12"/>
        <v>4.5</v>
      </c>
      <c r="I25" s="21"/>
      <c r="J25" s="21">
        <f t="shared" si="13"/>
        <v>9</v>
      </c>
      <c r="K25" s="22">
        <v>2.37</v>
      </c>
      <c r="L25" s="18"/>
      <c r="M25" s="20">
        <v>1.79</v>
      </c>
      <c r="N25" s="21">
        <f t="shared" si="5"/>
        <v>7.0499999999999829</v>
      </c>
      <c r="O25" s="21">
        <f t="shared" si="0"/>
        <v>52.874999999999872</v>
      </c>
      <c r="P25" s="20">
        <f t="shared" si="1"/>
        <v>2.08</v>
      </c>
      <c r="Q25" s="20">
        <v>1</v>
      </c>
      <c r="R25" s="21">
        <f t="shared" si="7"/>
        <v>109.97999999999973</v>
      </c>
      <c r="S25" s="20">
        <f t="shared" si="11"/>
        <v>9.8177077869380263</v>
      </c>
      <c r="W25" s="7"/>
      <c r="X25" s="7"/>
    </row>
    <row r="26" spans="1:24" x14ac:dyDescent="0.25">
      <c r="A26" s="18">
        <v>253</v>
      </c>
      <c r="B26" s="19">
        <v>41339</v>
      </c>
      <c r="C26" s="20"/>
      <c r="D26" s="21">
        <v>3.4</v>
      </c>
      <c r="E26" s="67">
        <v>3.4</v>
      </c>
      <c r="F26" s="21">
        <f t="shared" si="4"/>
        <v>10.9</v>
      </c>
      <c r="G26" s="82">
        <v>7.5</v>
      </c>
      <c r="H26" s="21">
        <f t="shared" si="12"/>
        <v>4.9000000000000004</v>
      </c>
      <c r="I26" s="21"/>
      <c r="J26" s="21">
        <f t="shared" si="13"/>
        <v>9.4</v>
      </c>
      <c r="K26" s="22">
        <v>2.0499999999999998</v>
      </c>
      <c r="L26" s="18"/>
      <c r="M26" s="20">
        <v>1.63</v>
      </c>
      <c r="N26" s="21">
        <f t="shared" si="5"/>
        <v>6.2000000000000171</v>
      </c>
      <c r="O26" s="21">
        <f t="shared" si="0"/>
        <v>46.500000000000128</v>
      </c>
      <c r="P26" s="20">
        <f t="shared" si="1"/>
        <v>1.8399999999999999</v>
      </c>
      <c r="Q26" s="20">
        <v>1</v>
      </c>
      <c r="R26" s="21">
        <f t="shared" si="7"/>
        <v>85.56000000000023</v>
      </c>
      <c r="S26" s="20">
        <f t="shared" si="11"/>
        <v>7.637780307787069</v>
      </c>
      <c r="W26" s="7"/>
      <c r="X26" s="7"/>
    </row>
    <row r="27" spans="1:24" x14ac:dyDescent="0.25">
      <c r="A27" s="18">
        <v>259.60000000000002</v>
      </c>
      <c r="B27" s="19">
        <v>41339</v>
      </c>
      <c r="C27" s="20"/>
      <c r="D27" s="21">
        <v>2.8</v>
      </c>
      <c r="E27" s="67">
        <v>2.8</v>
      </c>
      <c r="F27" s="21">
        <f t="shared" si="4"/>
        <v>10.399999999999999</v>
      </c>
      <c r="G27" s="82">
        <v>7.6</v>
      </c>
      <c r="H27" s="21">
        <f t="shared" si="12"/>
        <v>4.3199999999999985</v>
      </c>
      <c r="I27" s="21"/>
      <c r="J27" s="21">
        <f t="shared" si="13"/>
        <v>8.879999999999999</v>
      </c>
      <c r="K27" s="22">
        <v>1.91</v>
      </c>
      <c r="L27" s="18"/>
      <c r="M27" s="20">
        <v>0.98</v>
      </c>
      <c r="N27" s="21">
        <f t="shared" si="5"/>
        <v>9.1999999999999886</v>
      </c>
      <c r="O27" s="21">
        <f t="shared" si="0"/>
        <v>69.919999999999916</v>
      </c>
      <c r="P27" s="20">
        <f t="shared" si="1"/>
        <v>1.4449999999999998</v>
      </c>
      <c r="Q27" s="20">
        <v>1</v>
      </c>
      <c r="R27" s="21">
        <f t="shared" si="7"/>
        <v>101.03439999999986</v>
      </c>
      <c r="S27" s="20">
        <f t="shared" si="11"/>
        <v>9.019150896786801</v>
      </c>
      <c r="W27" s="7"/>
      <c r="X27" s="7"/>
    </row>
    <row r="28" spans="1:24" x14ac:dyDescent="0.25">
      <c r="A28" s="18">
        <v>271.39999999999998</v>
      </c>
      <c r="B28" s="19">
        <v>41339</v>
      </c>
      <c r="C28" s="20"/>
      <c r="D28" s="21">
        <v>3.6</v>
      </c>
      <c r="E28" s="67">
        <v>3.6</v>
      </c>
      <c r="F28" s="21">
        <f t="shared" si="4"/>
        <v>10.1</v>
      </c>
      <c r="G28" s="82">
        <v>6.5</v>
      </c>
      <c r="H28" s="21">
        <f t="shared" si="12"/>
        <v>4.8999999999999995</v>
      </c>
      <c r="I28" s="21"/>
      <c r="J28" s="21">
        <f t="shared" si="13"/>
        <v>8.7999999999999989</v>
      </c>
      <c r="K28" s="22">
        <v>1.41</v>
      </c>
      <c r="L28" s="18"/>
      <c r="M28" s="20">
        <v>0.65</v>
      </c>
      <c r="N28" s="21">
        <f t="shared" si="5"/>
        <v>9.8999999999999773</v>
      </c>
      <c r="O28" s="21">
        <f t="shared" si="0"/>
        <v>64.349999999999852</v>
      </c>
      <c r="P28" s="20">
        <f t="shared" si="1"/>
        <v>1.03</v>
      </c>
      <c r="Q28" s="20">
        <v>1</v>
      </c>
      <c r="R28" s="21">
        <f t="shared" si="7"/>
        <v>66.280499999999847</v>
      </c>
      <c r="S28" s="20">
        <f t="shared" si="11"/>
        <v>5.9167355971280768</v>
      </c>
      <c r="W28" s="7"/>
      <c r="X28" s="7"/>
    </row>
    <row r="29" spans="1:24" x14ac:dyDescent="0.25">
      <c r="A29" s="18">
        <v>279.39999999999998</v>
      </c>
      <c r="B29" s="19">
        <v>41339</v>
      </c>
      <c r="C29" s="20"/>
      <c r="D29" s="21">
        <v>3.7</v>
      </c>
      <c r="E29" s="67">
        <v>3.7</v>
      </c>
      <c r="F29" s="21">
        <f t="shared" si="4"/>
        <v>10</v>
      </c>
      <c r="G29" s="82">
        <v>6.3</v>
      </c>
      <c r="H29" s="21">
        <f t="shared" si="12"/>
        <v>4.96</v>
      </c>
      <c r="I29" s="21"/>
      <c r="J29" s="21">
        <f t="shared" si="13"/>
        <v>8.74</v>
      </c>
      <c r="K29" s="22">
        <v>2.0499999999999998</v>
      </c>
      <c r="L29" s="18"/>
      <c r="M29" s="20">
        <v>0.52</v>
      </c>
      <c r="N29" s="21">
        <f t="shared" si="5"/>
        <v>6.1000000000000227</v>
      </c>
      <c r="O29" s="21">
        <f>N29*G29</f>
        <v>38.430000000000142</v>
      </c>
      <c r="P29" s="20">
        <f t="shared" si="1"/>
        <v>1.2849999999999999</v>
      </c>
      <c r="Q29" s="20">
        <v>1</v>
      </c>
      <c r="R29" s="21">
        <f>P29*O29*Q29</f>
        <v>49.38255000000018</v>
      </c>
      <c r="S29" s="20">
        <f t="shared" si="11"/>
        <v>4.4082873765580954</v>
      </c>
      <c r="W29" s="7"/>
      <c r="X29" s="7"/>
    </row>
    <row r="30" spans="1:24" x14ac:dyDescent="0.25">
      <c r="A30" s="18">
        <v>283.60000000000002</v>
      </c>
      <c r="B30" s="19">
        <v>41339</v>
      </c>
      <c r="C30" s="20"/>
      <c r="D30" s="21">
        <v>4.5999999999999996</v>
      </c>
      <c r="E30" s="67">
        <v>4.5999999999999996</v>
      </c>
      <c r="F30" s="21">
        <f t="shared" si="4"/>
        <v>9.8000000000000007</v>
      </c>
      <c r="G30" s="82">
        <v>5.2</v>
      </c>
      <c r="H30" s="21">
        <f t="shared" si="12"/>
        <v>5.6400000000000006</v>
      </c>
      <c r="I30" s="21"/>
      <c r="J30" s="21">
        <f t="shared" si="13"/>
        <v>8.7600000000000016</v>
      </c>
      <c r="K30" s="22">
        <v>1.01</v>
      </c>
      <c r="L30" s="18"/>
      <c r="M30" s="20">
        <v>1.52</v>
      </c>
      <c r="N30" s="21">
        <f t="shared" si="5"/>
        <v>5.75</v>
      </c>
      <c r="O30" s="21">
        <f t="shared" si="0"/>
        <v>29.900000000000002</v>
      </c>
      <c r="P30" s="20">
        <f t="shared" si="1"/>
        <v>1.2650000000000001</v>
      </c>
      <c r="Q30" s="20">
        <v>1</v>
      </c>
      <c r="R30" s="21">
        <f t="shared" si="7"/>
        <v>37.82350000000001</v>
      </c>
      <c r="S30" s="20">
        <f>R30/R$32*100</f>
        <v>3.3764327193967212</v>
      </c>
      <c r="W30" s="7"/>
      <c r="X30" s="7"/>
    </row>
    <row r="31" spans="1:24" x14ac:dyDescent="0.25">
      <c r="A31" s="34">
        <v>290.89999999999998</v>
      </c>
      <c r="B31" s="42">
        <v>41339</v>
      </c>
      <c r="C31" s="55"/>
      <c r="D31" s="56">
        <v>0</v>
      </c>
      <c r="E31" s="80">
        <v>0</v>
      </c>
      <c r="F31" s="56">
        <f t="shared" si="4"/>
        <v>0</v>
      </c>
      <c r="G31" s="83">
        <v>0</v>
      </c>
      <c r="H31" s="56"/>
      <c r="I31" s="56">
        <v>0</v>
      </c>
      <c r="J31" s="56"/>
      <c r="K31" s="34"/>
      <c r="L31" s="55">
        <v>0</v>
      </c>
      <c r="M31" s="34"/>
      <c r="N31" s="55">
        <f t="shared" si="5"/>
        <v>3.6499999999999773</v>
      </c>
      <c r="O31" s="55">
        <f t="shared" si="0"/>
        <v>0</v>
      </c>
      <c r="P31" s="55">
        <f t="shared" si="1"/>
        <v>0</v>
      </c>
      <c r="Q31" s="55">
        <v>0.92</v>
      </c>
      <c r="R31" s="55">
        <f t="shared" si="7"/>
        <v>0</v>
      </c>
      <c r="S31" s="55">
        <f>R31/R$32*100</f>
        <v>0</v>
      </c>
      <c r="W31" s="7"/>
      <c r="X31" s="7"/>
    </row>
    <row r="32" spans="1:24" x14ac:dyDescent="0.25">
      <c r="A32" s="50" t="s">
        <v>20</v>
      </c>
      <c r="B32" s="41"/>
      <c r="C32" s="41"/>
      <c r="D32" s="51"/>
      <c r="E32" s="51"/>
      <c r="F32" s="51"/>
      <c r="G32" s="51"/>
      <c r="H32" s="51"/>
      <c r="I32" s="51"/>
      <c r="J32" s="51"/>
      <c r="K32" s="45"/>
      <c r="L32" s="45"/>
      <c r="M32" s="45"/>
      <c r="N32" s="52">
        <f>SUM(N6:N31)</f>
        <v>230.39999999999998</v>
      </c>
      <c r="O32" s="52">
        <f>SUM(O6:O31)</f>
        <v>850.03750000000014</v>
      </c>
      <c r="P32" s="53"/>
      <c r="Q32" s="54"/>
      <c r="R32" s="52">
        <f>SUM(R6:R31)</f>
        <v>1120.2207520000002</v>
      </c>
      <c r="S32" s="52">
        <f>SUM(S6:S31)</f>
        <v>99.999999999999972</v>
      </c>
    </row>
  </sheetData>
  <mergeCells count="7">
    <mergeCell ref="N4:S4"/>
    <mergeCell ref="A4:A5"/>
    <mergeCell ref="B4:B5"/>
    <mergeCell ref="C4:F4"/>
    <mergeCell ref="G4:G5"/>
    <mergeCell ref="H4:J4"/>
    <mergeCell ref="K4:M4"/>
  </mergeCells>
  <pageMargins left="0.7" right="0.7" top="0.75" bottom="0.75" header="0.3" footer="0.3"/>
  <pageSetup paperSize="2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5" zoomScaleNormal="85" workbookViewId="0">
      <selection activeCell="K8" sqref="K8"/>
    </sheetView>
  </sheetViews>
  <sheetFormatPr defaultRowHeight="15" x14ac:dyDescent="0.25"/>
  <sheetData>
    <row r="1" spans="1:19" x14ac:dyDescent="0.25">
      <c r="A1" s="1" t="s">
        <v>21</v>
      </c>
      <c r="B1" s="2"/>
      <c r="C1" s="3"/>
      <c r="D1" s="4"/>
      <c r="E1" s="4"/>
      <c r="F1" s="4"/>
      <c r="G1" s="4"/>
      <c r="H1" s="4"/>
      <c r="I1" s="4"/>
      <c r="J1" s="4"/>
      <c r="K1" s="1"/>
      <c r="L1" s="1"/>
      <c r="M1" s="1"/>
      <c r="N1" s="3"/>
      <c r="O1" s="1"/>
      <c r="P1" s="3"/>
      <c r="Q1" s="3"/>
      <c r="R1" s="5"/>
      <c r="S1" s="3"/>
    </row>
    <row r="2" spans="1:19" x14ac:dyDescent="0.2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1"/>
      <c r="L2" s="1"/>
      <c r="M2" s="1"/>
      <c r="N2" s="3"/>
      <c r="O2" s="1"/>
      <c r="P2" s="3"/>
      <c r="Q2" s="3"/>
      <c r="R2" s="5"/>
      <c r="S2" s="3"/>
    </row>
    <row r="3" spans="1:19" x14ac:dyDescent="0.25">
      <c r="B3" s="6"/>
      <c r="C3" s="7"/>
      <c r="D3" s="8"/>
      <c r="E3" s="8"/>
      <c r="F3" s="8"/>
      <c r="G3" s="8"/>
      <c r="H3" s="8"/>
      <c r="I3" s="8"/>
      <c r="J3" s="8"/>
      <c r="N3" s="7"/>
      <c r="P3" s="7"/>
      <c r="Q3" s="7"/>
      <c r="R3" s="9"/>
      <c r="S3" s="7"/>
    </row>
    <row r="4" spans="1:19" x14ac:dyDescent="0.25">
      <c r="A4" s="87" t="s">
        <v>1</v>
      </c>
      <c r="B4" s="89" t="s">
        <v>2</v>
      </c>
      <c r="C4" s="91" t="s">
        <v>3</v>
      </c>
      <c r="D4" s="92"/>
      <c r="E4" s="92"/>
      <c r="F4" s="93"/>
      <c r="G4" s="94" t="s">
        <v>4</v>
      </c>
      <c r="H4" s="84" t="s">
        <v>3</v>
      </c>
      <c r="I4" s="85"/>
      <c r="J4" s="86"/>
      <c r="K4" s="84" t="s">
        <v>5</v>
      </c>
      <c r="L4" s="85"/>
      <c r="M4" s="86"/>
      <c r="N4" s="84" t="s">
        <v>6</v>
      </c>
      <c r="O4" s="85"/>
      <c r="P4" s="85"/>
      <c r="Q4" s="85"/>
      <c r="R4" s="85"/>
      <c r="S4" s="86"/>
    </row>
    <row r="5" spans="1:19" ht="45" x14ac:dyDescent="0.25">
      <c r="A5" s="88"/>
      <c r="B5" s="96"/>
      <c r="C5" s="10" t="s">
        <v>7</v>
      </c>
      <c r="D5" s="11" t="s">
        <v>8</v>
      </c>
      <c r="E5" s="11" t="s">
        <v>9</v>
      </c>
      <c r="F5" s="11" t="s">
        <v>10</v>
      </c>
      <c r="G5" s="95"/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12" t="s">
        <v>13</v>
      </c>
      <c r="N5" s="13" t="s">
        <v>14</v>
      </c>
      <c r="O5" s="11" t="s">
        <v>15</v>
      </c>
      <c r="P5" s="10" t="s">
        <v>16</v>
      </c>
      <c r="Q5" s="10" t="s">
        <v>17</v>
      </c>
      <c r="R5" s="14" t="s">
        <v>18</v>
      </c>
      <c r="S5" s="10" t="s">
        <v>19</v>
      </c>
    </row>
    <row r="6" spans="1:19" x14ac:dyDescent="0.25">
      <c r="A6">
        <v>24.5</v>
      </c>
      <c r="B6" s="15">
        <v>41340</v>
      </c>
      <c r="C6" s="16"/>
      <c r="D6">
        <v>6</v>
      </c>
      <c r="E6" s="36">
        <v>6</v>
      </c>
      <c r="F6">
        <f t="shared" ref="F6:F14" si="0">E6+G6</f>
        <v>6.2</v>
      </c>
      <c r="G6" s="31">
        <v>0.2</v>
      </c>
      <c r="I6" s="17">
        <f>F6-0.4*G6</f>
        <v>6.12</v>
      </c>
      <c r="J6" s="17"/>
      <c r="L6">
        <v>0</v>
      </c>
      <c r="N6" s="16">
        <f>AVERAGE(A6:A7)-A6</f>
        <v>26.549999999999997</v>
      </c>
      <c r="O6" s="16">
        <f>N6*G6</f>
        <v>5.31</v>
      </c>
      <c r="P6" s="16">
        <f t="shared" ref="P6:P29" si="1">AVERAGE(K6:M6)</f>
        <v>0</v>
      </c>
      <c r="Q6" s="16">
        <v>0.92</v>
      </c>
      <c r="R6" s="16">
        <f t="shared" ref="R6:R7" si="2">P6*O6*Q6</f>
        <v>0</v>
      </c>
      <c r="S6" s="16">
        <f t="shared" ref="S6:S29" si="3">R6/R$30*100</f>
        <v>0</v>
      </c>
    </row>
    <row r="7" spans="1:19" x14ac:dyDescent="0.25">
      <c r="A7">
        <v>77.599999999999994</v>
      </c>
      <c r="B7" s="19">
        <v>41340</v>
      </c>
      <c r="C7" s="20"/>
      <c r="D7">
        <v>3.6</v>
      </c>
      <c r="E7" s="35">
        <v>3.6</v>
      </c>
      <c r="F7">
        <f t="shared" si="0"/>
        <v>9.5</v>
      </c>
      <c r="G7" s="32">
        <v>5.9</v>
      </c>
      <c r="H7" s="8">
        <f>F7-0.8*G7</f>
        <v>4.7799999999999994</v>
      </c>
      <c r="I7" s="21"/>
      <c r="J7" s="21">
        <f>F7-0.2*G7</f>
        <v>8.32</v>
      </c>
      <c r="K7">
        <v>2.42</v>
      </c>
      <c r="M7">
        <v>1.17</v>
      </c>
      <c r="N7" s="21">
        <f>AVERAGE(A7:A8)-AVERAGE(A6:A7)</f>
        <v>34.600000000000009</v>
      </c>
      <c r="O7" s="16">
        <f t="shared" ref="O7:O29" si="4">N7*G7</f>
        <v>204.14000000000007</v>
      </c>
      <c r="P7" s="20">
        <f t="shared" si="1"/>
        <v>1.7949999999999999</v>
      </c>
      <c r="Q7" s="20">
        <v>1</v>
      </c>
      <c r="R7" s="20">
        <f t="shared" si="2"/>
        <v>366.43130000000014</v>
      </c>
      <c r="S7" s="20">
        <f t="shared" si="3"/>
        <v>25.711897432606719</v>
      </c>
    </row>
    <row r="8" spans="1:19" x14ac:dyDescent="0.25">
      <c r="A8">
        <v>93.7</v>
      </c>
      <c r="B8" s="19">
        <v>41340</v>
      </c>
      <c r="C8" s="20"/>
      <c r="D8">
        <v>3.6</v>
      </c>
      <c r="E8" s="35">
        <v>3.6</v>
      </c>
      <c r="F8">
        <f t="shared" si="0"/>
        <v>8</v>
      </c>
      <c r="G8" s="32">
        <v>4.4000000000000004</v>
      </c>
      <c r="H8" s="8">
        <f t="shared" ref="H8:H19" si="5">F8-0.8*G8</f>
        <v>4.4799999999999995</v>
      </c>
      <c r="I8" s="21"/>
      <c r="J8" s="21">
        <f t="shared" ref="J8:J19" si="6">F8-0.2*G8</f>
        <v>7.12</v>
      </c>
      <c r="K8">
        <v>2.4</v>
      </c>
      <c r="M8">
        <v>1.73</v>
      </c>
      <c r="N8" s="21">
        <f t="shared" ref="N8:N29" si="7">AVERAGE(A8:A9)-AVERAGE(A7:A8)</f>
        <v>13.75</v>
      </c>
      <c r="O8" s="16">
        <f t="shared" si="4"/>
        <v>60.500000000000007</v>
      </c>
      <c r="P8" s="20">
        <f t="shared" si="1"/>
        <v>2.0649999999999999</v>
      </c>
      <c r="Q8" s="20">
        <v>1</v>
      </c>
      <c r="R8" s="20">
        <f>P8*O8*Q8</f>
        <v>124.9325</v>
      </c>
      <c r="S8" s="20">
        <f t="shared" si="3"/>
        <v>8.7663134290087612</v>
      </c>
    </row>
    <row r="9" spans="1:19" x14ac:dyDescent="0.25">
      <c r="A9">
        <v>105.1</v>
      </c>
      <c r="B9" s="19">
        <v>41340</v>
      </c>
      <c r="C9" s="20"/>
      <c r="D9">
        <v>3</v>
      </c>
      <c r="E9" s="37">
        <v>5.9</v>
      </c>
      <c r="F9">
        <f t="shared" si="0"/>
        <v>12.2</v>
      </c>
      <c r="G9" s="32">
        <v>6.3</v>
      </c>
      <c r="H9" s="8">
        <f t="shared" si="5"/>
        <v>7.1599999999999993</v>
      </c>
      <c r="I9" s="21"/>
      <c r="J9" s="21">
        <f t="shared" si="6"/>
        <v>10.94</v>
      </c>
      <c r="K9">
        <v>2.5299999999999998</v>
      </c>
      <c r="M9">
        <v>1.76</v>
      </c>
      <c r="N9" s="21">
        <f t="shared" si="7"/>
        <v>11</v>
      </c>
      <c r="O9" s="16">
        <f t="shared" si="4"/>
        <v>69.3</v>
      </c>
      <c r="P9" s="20">
        <f t="shared" si="1"/>
        <v>2.145</v>
      </c>
      <c r="Q9" s="20">
        <v>1</v>
      </c>
      <c r="R9" s="23">
        <f t="shared" ref="R9:R29" si="8">P9*O9*Q9</f>
        <v>148.64849999999998</v>
      </c>
      <c r="S9" s="20">
        <f t="shared" si="3"/>
        <v>10.430427164684998</v>
      </c>
    </row>
    <row r="10" spans="1:19" x14ac:dyDescent="0.25">
      <c r="A10">
        <v>115.7</v>
      </c>
      <c r="B10" s="19">
        <v>41340</v>
      </c>
      <c r="C10" s="20"/>
      <c r="D10">
        <v>2.9</v>
      </c>
      <c r="E10" s="35">
        <v>2.9</v>
      </c>
      <c r="F10">
        <f t="shared" si="0"/>
        <v>5.6</v>
      </c>
      <c r="G10" s="32">
        <v>2.7</v>
      </c>
      <c r="H10" s="8">
        <f t="shared" si="5"/>
        <v>3.4399999999999995</v>
      </c>
      <c r="I10" s="21"/>
      <c r="J10" s="21">
        <f t="shared" si="6"/>
        <v>5.0599999999999996</v>
      </c>
      <c r="K10">
        <v>2.34</v>
      </c>
      <c r="M10">
        <v>0.65</v>
      </c>
      <c r="N10" s="21">
        <f t="shared" si="7"/>
        <v>10.849999999999994</v>
      </c>
      <c r="O10" s="16">
        <f t="shared" si="4"/>
        <v>29.294999999999987</v>
      </c>
      <c r="P10" s="20">
        <f t="shared" si="1"/>
        <v>1.4949999999999999</v>
      </c>
      <c r="Q10" s="20">
        <v>1</v>
      </c>
      <c r="R10" s="21">
        <f t="shared" si="8"/>
        <v>43.796024999999979</v>
      </c>
      <c r="S10" s="20">
        <f t="shared" si="3"/>
        <v>3.0730969290993393</v>
      </c>
    </row>
    <row r="11" spans="1:19" x14ac:dyDescent="0.25">
      <c r="A11">
        <v>126.8</v>
      </c>
      <c r="B11" s="19">
        <v>41340</v>
      </c>
      <c r="C11" s="20"/>
      <c r="D11">
        <v>2.4</v>
      </c>
      <c r="E11" s="35">
        <v>2.4</v>
      </c>
      <c r="F11">
        <f t="shared" si="0"/>
        <v>8.3000000000000007</v>
      </c>
      <c r="G11" s="32">
        <v>5.9</v>
      </c>
      <c r="H11" s="8">
        <f t="shared" si="5"/>
        <v>3.58</v>
      </c>
      <c r="I11" s="21"/>
      <c r="J11" s="21">
        <f t="shared" si="6"/>
        <v>7.120000000000001</v>
      </c>
      <c r="K11">
        <v>2.72</v>
      </c>
      <c r="M11">
        <v>1.21</v>
      </c>
      <c r="N11" s="21">
        <f t="shared" si="7"/>
        <v>8.25</v>
      </c>
      <c r="O11" s="16">
        <f t="shared" si="4"/>
        <v>48.675000000000004</v>
      </c>
      <c r="P11" s="20">
        <f t="shared" si="1"/>
        <v>1.9650000000000001</v>
      </c>
      <c r="Q11" s="20">
        <v>1</v>
      </c>
      <c r="R11" s="23">
        <f t="shared" si="8"/>
        <v>95.646375000000006</v>
      </c>
      <c r="S11" s="20">
        <f t="shared" si="3"/>
        <v>6.711352943377487</v>
      </c>
    </row>
    <row r="12" spans="1:19" x14ac:dyDescent="0.25">
      <c r="A12">
        <v>132.19999999999999</v>
      </c>
      <c r="B12" s="19">
        <v>41340</v>
      </c>
      <c r="C12" s="20"/>
      <c r="D12">
        <v>2.7</v>
      </c>
      <c r="E12" s="35">
        <v>2.7</v>
      </c>
      <c r="F12">
        <f t="shared" si="0"/>
        <v>8.5</v>
      </c>
      <c r="G12" s="79">
        <v>5.8</v>
      </c>
      <c r="H12" s="8">
        <f t="shared" si="5"/>
        <v>3.8600000000000003</v>
      </c>
      <c r="I12" s="21"/>
      <c r="J12" s="21">
        <f t="shared" si="6"/>
        <v>7.34</v>
      </c>
      <c r="K12">
        <v>2.56</v>
      </c>
      <c r="M12">
        <v>2.92</v>
      </c>
      <c r="N12" s="21">
        <f t="shared" si="7"/>
        <v>5.0999999999999943</v>
      </c>
      <c r="O12" s="16">
        <f t="shared" si="4"/>
        <v>29.579999999999966</v>
      </c>
      <c r="P12" s="20">
        <f t="shared" si="1"/>
        <v>2.74</v>
      </c>
      <c r="Q12" s="20">
        <v>1</v>
      </c>
      <c r="R12" s="21">
        <f t="shared" si="8"/>
        <v>81.049199999999914</v>
      </c>
      <c r="S12" s="20">
        <f t="shared" si="3"/>
        <v>5.687092552941917</v>
      </c>
    </row>
    <row r="13" spans="1:19" x14ac:dyDescent="0.25">
      <c r="A13">
        <v>137</v>
      </c>
      <c r="B13" s="19">
        <v>41340</v>
      </c>
      <c r="C13" s="20"/>
      <c r="D13">
        <v>2.8</v>
      </c>
      <c r="E13" s="35">
        <v>2.8</v>
      </c>
      <c r="F13">
        <f t="shared" si="0"/>
        <v>7.6</v>
      </c>
      <c r="G13" s="79">
        <v>4.8</v>
      </c>
      <c r="H13" s="8">
        <f t="shared" si="5"/>
        <v>3.76</v>
      </c>
      <c r="I13" s="21"/>
      <c r="J13" s="21">
        <f t="shared" si="6"/>
        <v>6.64</v>
      </c>
      <c r="K13">
        <v>2.3199999999999998</v>
      </c>
      <c r="M13">
        <v>2.44</v>
      </c>
      <c r="N13" s="21">
        <f t="shared" si="7"/>
        <v>4.4500000000000171</v>
      </c>
      <c r="O13" s="16">
        <f t="shared" si="4"/>
        <v>21.360000000000081</v>
      </c>
      <c r="P13" s="20">
        <f t="shared" si="1"/>
        <v>2.38</v>
      </c>
      <c r="Q13" s="20">
        <v>1</v>
      </c>
      <c r="R13" s="21">
        <f t="shared" si="8"/>
        <v>50.836800000000189</v>
      </c>
      <c r="S13" s="20">
        <f t="shared" si="3"/>
        <v>3.5671368341130947</v>
      </c>
    </row>
    <row r="14" spans="1:19" x14ac:dyDescent="0.25">
      <c r="A14">
        <v>141.1</v>
      </c>
      <c r="B14" s="19">
        <v>41340</v>
      </c>
      <c r="C14" s="20"/>
      <c r="D14">
        <v>3.4</v>
      </c>
      <c r="E14" s="35">
        <v>3.4</v>
      </c>
      <c r="F14">
        <f t="shared" si="0"/>
        <v>9.8000000000000007</v>
      </c>
      <c r="G14" s="32">
        <v>6.4</v>
      </c>
      <c r="H14" s="8">
        <f t="shared" si="5"/>
        <v>4.68</v>
      </c>
      <c r="I14" s="21"/>
      <c r="J14" s="21">
        <f t="shared" si="6"/>
        <v>8.52</v>
      </c>
      <c r="K14">
        <v>2.04</v>
      </c>
      <c r="M14">
        <v>1.27</v>
      </c>
      <c r="N14" s="21">
        <f t="shared" si="7"/>
        <v>5.0999999999999659</v>
      </c>
      <c r="O14" s="16">
        <f t="shared" si="4"/>
        <v>32.63999999999978</v>
      </c>
      <c r="P14" s="20">
        <f t="shared" si="1"/>
        <v>1.655</v>
      </c>
      <c r="Q14" s="20">
        <v>1</v>
      </c>
      <c r="R14" s="21">
        <f t="shared" si="8"/>
        <v>54.019199999999636</v>
      </c>
      <c r="S14" s="20">
        <f t="shared" si="3"/>
        <v>3.7904407450767961</v>
      </c>
    </row>
    <row r="15" spans="1:19" x14ac:dyDescent="0.25">
      <c r="A15">
        <v>147.19999999999999</v>
      </c>
      <c r="B15" s="19">
        <v>41340</v>
      </c>
      <c r="C15" s="20"/>
      <c r="D15">
        <v>3.4</v>
      </c>
      <c r="E15" s="35">
        <v>3.4</v>
      </c>
      <c r="F15">
        <f t="shared" ref="F15:F29" si="9">E15+G15</f>
        <v>7.9</v>
      </c>
      <c r="G15" s="79">
        <v>4.5</v>
      </c>
      <c r="H15" s="8">
        <f t="shared" si="5"/>
        <v>4.3000000000000007</v>
      </c>
      <c r="I15" s="21"/>
      <c r="J15" s="21">
        <f t="shared" si="6"/>
        <v>7</v>
      </c>
      <c r="K15">
        <v>2.88</v>
      </c>
      <c r="M15">
        <v>2.94</v>
      </c>
      <c r="N15" s="21">
        <f t="shared" si="7"/>
        <v>5.4000000000000341</v>
      </c>
      <c r="O15" s="16">
        <f t="shared" si="4"/>
        <v>24.300000000000153</v>
      </c>
      <c r="P15" s="20">
        <f t="shared" si="1"/>
        <v>2.91</v>
      </c>
      <c r="Q15" s="20">
        <v>1</v>
      </c>
      <c r="R15" s="21">
        <f t="shared" si="8"/>
        <v>70.713000000000449</v>
      </c>
      <c r="S15" s="20">
        <f t="shared" si="3"/>
        <v>4.9618179537390219</v>
      </c>
    </row>
    <row r="16" spans="1:19" x14ac:dyDescent="0.25">
      <c r="A16">
        <v>151.9</v>
      </c>
      <c r="B16" s="19">
        <v>41340</v>
      </c>
      <c r="C16" s="20"/>
      <c r="D16">
        <v>3</v>
      </c>
      <c r="E16" s="35">
        <v>3</v>
      </c>
      <c r="F16">
        <f t="shared" si="9"/>
        <v>7.3</v>
      </c>
      <c r="G16" s="79">
        <v>4.3</v>
      </c>
      <c r="H16" s="8">
        <f t="shared" si="5"/>
        <v>3.86</v>
      </c>
      <c r="I16" s="21"/>
      <c r="J16" s="21">
        <f t="shared" si="6"/>
        <v>6.4399999999999995</v>
      </c>
      <c r="K16">
        <v>2.85</v>
      </c>
      <c r="M16">
        <v>1.58</v>
      </c>
      <c r="N16" s="21">
        <f t="shared" si="7"/>
        <v>4.6499999999999773</v>
      </c>
      <c r="O16" s="16">
        <f t="shared" si="4"/>
        <v>19.994999999999902</v>
      </c>
      <c r="P16" s="20">
        <f t="shared" si="1"/>
        <v>2.2149999999999999</v>
      </c>
      <c r="Q16" s="20">
        <v>1</v>
      </c>
      <c r="R16" s="21">
        <f t="shared" si="8"/>
        <v>44.288924999999779</v>
      </c>
      <c r="S16" s="20">
        <f t="shared" si="3"/>
        <v>3.1076829326545123</v>
      </c>
    </row>
    <row r="17" spans="1:19" x14ac:dyDescent="0.25">
      <c r="A17">
        <v>156.5</v>
      </c>
      <c r="B17" s="19">
        <v>41340</v>
      </c>
      <c r="C17" s="20"/>
      <c r="D17">
        <v>2.6</v>
      </c>
      <c r="E17" s="35">
        <v>2.6</v>
      </c>
      <c r="F17">
        <f t="shared" si="9"/>
        <v>9.9</v>
      </c>
      <c r="G17" s="32">
        <v>7.3</v>
      </c>
      <c r="H17" s="8">
        <f t="shared" si="5"/>
        <v>4.0600000000000005</v>
      </c>
      <c r="I17" s="21"/>
      <c r="J17" s="21">
        <f t="shared" si="6"/>
        <v>8.4400000000000013</v>
      </c>
      <c r="K17">
        <v>2.2999999999999998</v>
      </c>
      <c r="M17">
        <v>1.37</v>
      </c>
      <c r="N17" s="21">
        <f t="shared" si="7"/>
        <v>7.2000000000000171</v>
      </c>
      <c r="O17" s="16">
        <f t="shared" si="4"/>
        <v>52.560000000000123</v>
      </c>
      <c r="P17" s="20">
        <f t="shared" si="1"/>
        <v>1.835</v>
      </c>
      <c r="Q17" s="20">
        <v>1</v>
      </c>
      <c r="R17" s="23">
        <f t="shared" si="8"/>
        <v>96.447600000000222</v>
      </c>
      <c r="S17" s="20">
        <f t="shared" si="3"/>
        <v>6.7675736183592514</v>
      </c>
    </row>
    <row r="18" spans="1:19" x14ac:dyDescent="0.25">
      <c r="A18">
        <v>166.3</v>
      </c>
      <c r="B18" s="19">
        <v>41340</v>
      </c>
      <c r="C18" s="20"/>
      <c r="D18">
        <v>3.3</v>
      </c>
      <c r="E18" s="35">
        <v>3.3</v>
      </c>
      <c r="F18">
        <f t="shared" si="9"/>
        <v>9.5</v>
      </c>
      <c r="G18" s="79">
        <v>6.2</v>
      </c>
      <c r="H18" s="8">
        <f t="shared" si="5"/>
        <v>4.5399999999999991</v>
      </c>
      <c r="I18" s="21"/>
      <c r="J18" s="21">
        <f t="shared" si="6"/>
        <v>8.26</v>
      </c>
      <c r="K18">
        <v>1.25</v>
      </c>
      <c r="M18">
        <v>2.14</v>
      </c>
      <c r="N18" s="21">
        <f t="shared" si="7"/>
        <v>7.9500000000000171</v>
      </c>
      <c r="O18" s="16">
        <f t="shared" si="4"/>
        <v>49.290000000000106</v>
      </c>
      <c r="P18" s="20">
        <f t="shared" si="1"/>
        <v>1.6950000000000001</v>
      </c>
      <c r="Q18" s="20">
        <v>1</v>
      </c>
      <c r="R18" s="23">
        <f t="shared" si="8"/>
        <v>83.546550000000181</v>
      </c>
      <c r="S18" s="20">
        <f t="shared" si="3"/>
        <v>5.8623276026042337</v>
      </c>
    </row>
    <row r="19" spans="1:19" x14ac:dyDescent="0.25">
      <c r="A19">
        <v>172.4</v>
      </c>
      <c r="B19" s="19">
        <v>41340</v>
      </c>
      <c r="C19" s="20"/>
      <c r="D19">
        <v>3.5</v>
      </c>
      <c r="E19" s="35">
        <v>3.5</v>
      </c>
      <c r="F19">
        <f t="shared" si="9"/>
        <v>10.5</v>
      </c>
      <c r="G19" s="32">
        <v>7</v>
      </c>
      <c r="H19" s="8">
        <f t="shared" si="5"/>
        <v>4.8999999999999995</v>
      </c>
      <c r="I19" s="21"/>
      <c r="J19" s="21">
        <f t="shared" si="6"/>
        <v>9.1</v>
      </c>
      <c r="K19">
        <v>2.65</v>
      </c>
      <c r="M19">
        <v>0.89</v>
      </c>
      <c r="N19" s="21">
        <f t="shared" si="7"/>
        <v>13.299999999999983</v>
      </c>
      <c r="O19" s="16">
        <f t="shared" si="4"/>
        <v>93.099999999999881</v>
      </c>
      <c r="P19" s="20">
        <f t="shared" si="1"/>
        <v>1.77</v>
      </c>
      <c r="Q19" s="20">
        <v>1</v>
      </c>
      <c r="R19" s="23">
        <f t="shared" si="8"/>
        <v>164.78699999999978</v>
      </c>
      <c r="S19" s="20">
        <f t="shared" si="3"/>
        <v>11.562839861733853</v>
      </c>
    </row>
    <row r="20" spans="1:19" x14ac:dyDescent="0.25">
      <c r="A20">
        <v>192.9</v>
      </c>
      <c r="B20" s="19">
        <v>41340</v>
      </c>
      <c r="C20" s="20"/>
      <c r="D20">
        <v>3.4</v>
      </c>
      <c r="E20" s="37">
        <v>10.9</v>
      </c>
      <c r="F20">
        <f t="shared" si="9"/>
        <v>11.1</v>
      </c>
      <c r="G20" s="32">
        <v>0.2</v>
      </c>
      <c r="I20" s="21">
        <f>F20-0.4*G20</f>
        <v>11.02</v>
      </c>
      <c r="J20" s="21"/>
      <c r="L20">
        <v>0</v>
      </c>
      <c r="N20" s="21">
        <f t="shared" si="7"/>
        <v>18.650000000000006</v>
      </c>
      <c r="O20" s="16">
        <f t="shared" si="4"/>
        <v>3.7300000000000013</v>
      </c>
      <c r="P20" s="20">
        <f t="shared" si="1"/>
        <v>0</v>
      </c>
      <c r="Q20" s="20">
        <v>0.92</v>
      </c>
      <c r="R20" s="23">
        <f t="shared" si="8"/>
        <v>0</v>
      </c>
      <c r="S20" s="20">
        <f t="shared" si="3"/>
        <v>0</v>
      </c>
    </row>
    <row r="21" spans="1:19" x14ac:dyDescent="0.25">
      <c r="A21">
        <v>209.7</v>
      </c>
      <c r="B21" s="19">
        <v>41340</v>
      </c>
      <c r="C21" s="20"/>
      <c r="D21">
        <v>3.5</v>
      </c>
      <c r="E21" s="37">
        <v>11.5</v>
      </c>
      <c r="F21">
        <f t="shared" si="9"/>
        <v>11.5</v>
      </c>
      <c r="G21" s="32">
        <v>0</v>
      </c>
      <c r="I21" s="21">
        <f t="shared" ref="I21:I29" si="10">F21-0.4*G21</f>
        <v>11.5</v>
      </c>
      <c r="J21" s="21"/>
      <c r="L21">
        <v>0</v>
      </c>
      <c r="N21" s="21">
        <f t="shared" si="7"/>
        <v>15.399999999999977</v>
      </c>
      <c r="O21" s="16">
        <f t="shared" si="4"/>
        <v>0</v>
      </c>
      <c r="P21" s="20">
        <f t="shared" si="1"/>
        <v>0</v>
      </c>
      <c r="Q21" s="20">
        <v>0.92</v>
      </c>
      <c r="R21" s="23">
        <f t="shared" si="8"/>
        <v>0</v>
      </c>
      <c r="S21" s="20">
        <f t="shared" si="3"/>
        <v>0</v>
      </c>
    </row>
    <row r="22" spans="1:19" x14ac:dyDescent="0.25">
      <c r="A22">
        <v>223.7</v>
      </c>
      <c r="B22" s="19">
        <v>41340</v>
      </c>
      <c r="C22" s="20"/>
      <c r="D22">
        <v>3.4</v>
      </c>
      <c r="E22" s="37">
        <v>11.2</v>
      </c>
      <c r="F22">
        <f t="shared" si="9"/>
        <v>11.2</v>
      </c>
      <c r="G22" s="32">
        <v>0</v>
      </c>
      <c r="I22" s="21">
        <f t="shared" si="10"/>
        <v>11.2</v>
      </c>
      <c r="J22" s="21"/>
      <c r="L22">
        <v>0</v>
      </c>
      <c r="N22" s="21">
        <f t="shared" si="7"/>
        <v>16.25</v>
      </c>
      <c r="O22" s="16">
        <f t="shared" si="4"/>
        <v>0</v>
      </c>
      <c r="P22" s="20">
        <f t="shared" si="1"/>
        <v>0</v>
      </c>
      <c r="Q22" s="20">
        <v>0.92</v>
      </c>
      <c r="R22" s="23">
        <f t="shared" si="8"/>
        <v>0</v>
      </c>
      <c r="S22" s="20">
        <f t="shared" si="3"/>
        <v>0</v>
      </c>
    </row>
    <row r="23" spans="1:19" x14ac:dyDescent="0.25">
      <c r="A23">
        <v>242.2</v>
      </c>
      <c r="B23" s="19">
        <v>41340</v>
      </c>
      <c r="C23" s="20"/>
      <c r="D23">
        <v>3.5</v>
      </c>
      <c r="E23" s="37">
        <v>11.3</v>
      </c>
      <c r="F23">
        <f t="shared" si="9"/>
        <v>11.3</v>
      </c>
      <c r="G23" s="32">
        <v>0</v>
      </c>
      <c r="I23" s="21">
        <f t="shared" si="10"/>
        <v>11.3</v>
      </c>
      <c r="J23" s="21"/>
      <c r="L23">
        <v>0</v>
      </c>
      <c r="N23" s="21">
        <f t="shared" si="7"/>
        <v>25.349999999999966</v>
      </c>
      <c r="O23" s="16">
        <f t="shared" si="4"/>
        <v>0</v>
      </c>
      <c r="P23" s="20">
        <f t="shared" si="1"/>
        <v>0</v>
      </c>
      <c r="Q23" s="20">
        <v>0.92</v>
      </c>
      <c r="R23" s="21">
        <f t="shared" si="8"/>
        <v>0</v>
      </c>
      <c r="S23" s="20">
        <f t="shared" si="3"/>
        <v>0</v>
      </c>
    </row>
    <row r="24" spans="1:19" x14ac:dyDescent="0.25">
      <c r="A24">
        <v>274.39999999999998</v>
      </c>
      <c r="B24" s="19">
        <v>41340</v>
      </c>
      <c r="C24" s="20"/>
      <c r="D24">
        <v>3.5</v>
      </c>
      <c r="E24" s="37">
        <v>11.6</v>
      </c>
      <c r="F24">
        <f t="shared" si="9"/>
        <v>11.6</v>
      </c>
      <c r="G24" s="32">
        <v>0</v>
      </c>
      <c r="I24" s="21">
        <f t="shared" si="10"/>
        <v>11.6</v>
      </c>
      <c r="J24" s="21"/>
      <c r="L24">
        <v>0</v>
      </c>
      <c r="N24" s="21">
        <f t="shared" si="7"/>
        <v>35.050000000000068</v>
      </c>
      <c r="O24" s="16">
        <f t="shared" si="4"/>
        <v>0</v>
      </c>
      <c r="P24" s="20">
        <f t="shared" si="1"/>
        <v>0</v>
      </c>
      <c r="Q24" s="20">
        <v>0.92</v>
      </c>
      <c r="R24" s="21">
        <f t="shared" si="8"/>
        <v>0</v>
      </c>
      <c r="S24" s="20">
        <f t="shared" si="3"/>
        <v>0</v>
      </c>
    </row>
    <row r="25" spans="1:19" x14ac:dyDescent="0.25">
      <c r="A25">
        <v>312.3</v>
      </c>
      <c r="B25" s="19">
        <v>41340</v>
      </c>
      <c r="C25" s="20"/>
      <c r="D25">
        <v>4.8</v>
      </c>
      <c r="E25" s="37">
        <v>11</v>
      </c>
      <c r="F25">
        <f t="shared" si="9"/>
        <v>11</v>
      </c>
      <c r="G25" s="32">
        <v>0</v>
      </c>
      <c r="I25" s="21">
        <f t="shared" si="10"/>
        <v>11</v>
      </c>
      <c r="J25" s="21"/>
      <c r="L25">
        <v>0</v>
      </c>
      <c r="N25" s="21">
        <f t="shared" si="7"/>
        <v>39.949999999999989</v>
      </c>
      <c r="O25" s="16">
        <f t="shared" si="4"/>
        <v>0</v>
      </c>
      <c r="P25" s="20">
        <f t="shared" si="1"/>
        <v>0</v>
      </c>
      <c r="Q25" s="20">
        <v>0.92</v>
      </c>
      <c r="R25" s="21">
        <f t="shared" si="8"/>
        <v>0</v>
      </c>
      <c r="S25" s="20">
        <f t="shared" si="3"/>
        <v>0</v>
      </c>
    </row>
    <row r="26" spans="1:19" x14ac:dyDescent="0.25">
      <c r="A26">
        <v>354.3</v>
      </c>
      <c r="B26" s="19">
        <v>41340</v>
      </c>
      <c r="C26" s="20"/>
      <c r="D26">
        <v>3</v>
      </c>
      <c r="E26" s="37">
        <v>6</v>
      </c>
      <c r="F26">
        <f t="shared" si="9"/>
        <v>6</v>
      </c>
      <c r="G26" s="32">
        <v>0</v>
      </c>
      <c r="I26" s="21">
        <f t="shared" si="10"/>
        <v>6</v>
      </c>
      <c r="J26" s="21"/>
      <c r="L26">
        <v>0</v>
      </c>
      <c r="N26" s="21">
        <f t="shared" si="7"/>
        <v>62.5</v>
      </c>
      <c r="O26" s="16">
        <f t="shared" si="4"/>
        <v>0</v>
      </c>
      <c r="P26" s="20">
        <f t="shared" si="1"/>
        <v>0</v>
      </c>
      <c r="Q26" s="20">
        <v>0.92</v>
      </c>
      <c r="R26" s="23">
        <f t="shared" si="8"/>
        <v>0</v>
      </c>
      <c r="S26" s="20">
        <f t="shared" si="3"/>
        <v>0</v>
      </c>
    </row>
    <row r="27" spans="1:19" x14ac:dyDescent="0.25">
      <c r="A27">
        <v>437.3</v>
      </c>
      <c r="B27" s="19">
        <v>41340</v>
      </c>
      <c r="C27" s="20"/>
      <c r="D27">
        <v>3.75</v>
      </c>
      <c r="E27" s="35">
        <v>3.75</v>
      </c>
      <c r="F27">
        <f t="shared" si="9"/>
        <v>3.75</v>
      </c>
      <c r="G27" s="32">
        <v>0</v>
      </c>
      <c r="I27" s="21">
        <f t="shared" si="10"/>
        <v>3.75</v>
      </c>
      <c r="J27" s="21"/>
      <c r="L27">
        <v>0</v>
      </c>
      <c r="N27" s="21">
        <f t="shared" si="7"/>
        <v>51.099999999999966</v>
      </c>
      <c r="O27" s="16">
        <f t="shared" si="4"/>
        <v>0</v>
      </c>
      <c r="P27" s="20">
        <f t="shared" si="1"/>
        <v>0</v>
      </c>
      <c r="Q27" s="20">
        <v>0.92</v>
      </c>
      <c r="R27" s="21">
        <f t="shared" si="8"/>
        <v>0</v>
      </c>
      <c r="S27" s="20">
        <f t="shared" si="3"/>
        <v>0</v>
      </c>
    </row>
    <row r="28" spans="1:19" x14ac:dyDescent="0.25">
      <c r="A28">
        <v>456.5</v>
      </c>
      <c r="B28" s="19">
        <v>41340</v>
      </c>
      <c r="C28" s="20"/>
      <c r="D28">
        <v>3.7</v>
      </c>
      <c r="E28" s="35">
        <v>3.7</v>
      </c>
      <c r="F28">
        <f t="shared" si="9"/>
        <v>3.7</v>
      </c>
      <c r="G28" s="32">
        <v>0</v>
      </c>
      <c r="I28" s="21">
        <f t="shared" si="10"/>
        <v>3.7</v>
      </c>
      <c r="J28" s="21"/>
      <c r="L28">
        <v>0</v>
      </c>
      <c r="N28" s="21">
        <f t="shared" si="7"/>
        <v>66.800000000000068</v>
      </c>
      <c r="O28" s="16">
        <f t="shared" si="4"/>
        <v>0</v>
      </c>
      <c r="P28" s="20">
        <f t="shared" si="1"/>
        <v>0</v>
      </c>
      <c r="Q28" s="20">
        <v>0.92</v>
      </c>
      <c r="R28" s="21">
        <f t="shared" si="8"/>
        <v>0</v>
      </c>
      <c r="S28" s="20">
        <f t="shared" si="3"/>
        <v>0</v>
      </c>
    </row>
    <row r="29" spans="1:19" x14ac:dyDescent="0.25">
      <c r="A29">
        <v>570.9</v>
      </c>
      <c r="B29" s="19">
        <v>41340</v>
      </c>
      <c r="C29" s="20"/>
      <c r="D29">
        <v>4.5</v>
      </c>
      <c r="E29" s="38">
        <v>4.5</v>
      </c>
      <c r="F29">
        <f t="shared" si="9"/>
        <v>4.5</v>
      </c>
      <c r="G29" s="33">
        <v>0</v>
      </c>
      <c r="I29" s="21">
        <f t="shared" si="10"/>
        <v>4.5</v>
      </c>
      <c r="J29" s="21"/>
      <c r="L29">
        <v>0</v>
      </c>
      <c r="N29" s="21">
        <f t="shared" si="7"/>
        <v>57.199999999999932</v>
      </c>
      <c r="O29" s="16">
        <f t="shared" si="4"/>
        <v>0</v>
      </c>
      <c r="P29" s="20">
        <f t="shared" si="1"/>
        <v>0</v>
      </c>
      <c r="Q29" s="20">
        <v>0.92</v>
      </c>
      <c r="R29" s="20">
        <f t="shared" si="8"/>
        <v>0</v>
      </c>
      <c r="S29" s="20">
        <f t="shared" si="3"/>
        <v>0</v>
      </c>
    </row>
    <row r="30" spans="1:19" x14ac:dyDescent="0.25">
      <c r="A30" s="24" t="s">
        <v>20</v>
      </c>
      <c r="B30" s="25"/>
      <c r="C30" s="25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8">
        <f>SUM(N6:N29)</f>
        <v>546.4</v>
      </c>
      <c r="O30" s="28">
        <f>SUM(O6:O29)</f>
        <v>743.77500000000009</v>
      </c>
      <c r="P30" s="29"/>
      <c r="Q30" s="30"/>
      <c r="R30" s="28">
        <f>SUM(R6:R29)</f>
        <v>1425.1429750000004</v>
      </c>
      <c r="S30" s="28">
        <f>SUM(S6:S29)</f>
        <v>99.999999999999986</v>
      </c>
    </row>
  </sheetData>
  <mergeCells count="7">
    <mergeCell ref="N4:S4"/>
    <mergeCell ref="A4:A5"/>
    <mergeCell ref="B4:B5"/>
    <mergeCell ref="C4:F4"/>
    <mergeCell ref="G4:G5"/>
    <mergeCell ref="H4:J4"/>
    <mergeCell ref="K4:M4"/>
  </mergeCells>
  <pageMargins left="0.7" right="0.7" top="0.75" bottom="0.75" header="0.3" footer="0.3"/>
  <pageSetup paperSize="2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85" zoomScaleNormal="85" workbookViewId="0">
      <selection activeCell="R23" sqref="R23"/>
    </sheetView>
  </sheetViews>
  <sheetFormatPr defaultRowHeight="15" x14ac:dyDescent="0.25"/>
  <cols>
    <col min="20" max="20" width="10" bestFit="1" customWidth="1"/>
  </cols>
  <sheetData>
    <row r="1" spans="1:25" x14ac:dyDescent="0.25">
      <c r="A1" s="1" t="s">
        <v>23</v>
      </c>
      <c r="B1" s="2"/>
      <c r="C1" s="3"/>
      <c r="D1" s="4"/>
      <c r="E1" s="4"/>
      <c r="F1" s="4"/>
      <c r="G1" s="4"/>
      <c r="H1" s="4"/>
      <c r="I1" s="4"/>
      <c r="J1" s="4"/>
      <c r="K1" s="1"/>
      <c r="L1" s="1"/>
      <c r="M1" s="1"/>
      <c r="N1" s="3"/>
      <c r="O1" s="1"/>
      <c r="P1" s="3"/>
      <c r="Q1" s="3"/>
      <c r="R1" s="5"/>
      <c r="S1" s="3"/>
      <c r="T1" s="3"/>
    </row>
    <row r="2" spans="1:25" x14ac:dyDescent="0.25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1"/>
      <c r="L2" s="1"/>
      <c r="M2" s="1"/>
      <c r="N2" s="3"/>
      <c r="O2" s="1"/>
      <c r="P2" s="3"/>
      <c r="Q2" s="3"/>
      <c r="R2" s="5"/>
      <c r="S2" s="3"/>
      <c r="T2" s="3"/>
    </row>
    <row r="3" spans="1:25" x14ac:dyDescent="0.25">
      <c r="B3" s="6"/>
      <c r="C3" s="7"/>
      <c r="D3" s="8"/>
      <c r="E3" s="8"/>
      <c r="F3" s="8"/>
      <c r="G3" s="8"/>
      <c r="H3" s="8"/>
      <c r="I3" s="8"/>
      <c r="J3" s="8"/>
      <c r="N3" s="7"/>
      <c r="P3" s="7"/>
      <c r="Q3" s="7"/>
      <c r="R3" s="9"/>
      <c r="S3" s="7"/>
      <c r="T3" s="7"/>
    </row>
    <row r="4" spans="1:25" x14ac:dyDescent="0.25">
      <c r="A4" s="101" t="s">
        <v>1</v>
      </c>
      <c r="B4" s="102" t="s">
        <v>2</v>
      </c>
      <c r="C4" s="103" t="s">
        <v>3</v>
      </c>
      <c r="D4" s="104"/>
      <c r="E4" s="104"/>
      <c r="F4" s="105"/>
      <c r="G4" s="106" t="s">
        <v>4</v>
      </c>
      <c r="H4" s="98" t="s">
        <v>3</v>
      </c>
      <c r="I4" s="99"/>
      <c r="J4" s="100"/>
      <c r="K4" s="98" t="s">
        <v>5</v>
      </c>
      <c r="L4" s="99"/>
      <c r="M4" s="100"/>
      <c r="N4" s="98" t="s">
        <v>6</v>
      </c>
      <c r="O4" s="99"/>
      <c r="P4" s="99"/>
      <c r="Q4" s="99"/>
      <c r="R4" s="99"/>
      <c r="S4" s="100"/>
      <c r="T4" s="72"/>
      <c r="U4" s="97" t="s">
        <v>24</v>
      </c>
      <c r="V4" s="97"/>
      <c r="W4" s="97"/>
      <c r="Y4" s="64"/>
    </row>
    <row r="5" spans="1:25" ht="60" x14ac:dyDescent="0.25">
      <c r="A5" s="88"/>
      <c r="B5" s="90"/>
      <c r="C5" s="10" t="s">
        <v>7</v>
      </c>
      <c r="D5" s="11" t="s">
        <v>8</v>
      </c>
      <c r="E5" s="11" t="s">
        <v>9</v>
      </c>
      <c r="F5" s="68" t="s">
        <v>10</v>
      </c>
      <c r="G5" s="95"/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12" t="s">
        <v>13</v>
      </c>
      <c r="N5" s="13" t="s">
        <v>14</v>
      </c>
      <c r="O5" s="11" t="s">
        <v>15</v>
      </c>
      <c r="P5" s="10" t="s">
        <v>16</v>
      </c>
      <c r="Q5" s="10" t="s">
        <v>17</v>
      </c>
      <c r="R5" s="14" t="s">
        <v>18</v>
      </c>
      <c r="S5" s="10" t="s">
        <v>19</v>
      </c>
      <c r="T5" s="73" t="s">
        <v>25</v>
      </c>
      <c r="U5" s="12" t="s">
        <v>11</v>
      </c>
      <c r="V5" s="12" t="s">
        <v>12</v>
      </c>
      <c r="W5" s="12" t="s">
        <v>13</v>
      </c>
      <c r="X5" s="77" t="s">
        <v>26</v>
      </c>
      <c r="Y5" s="65"/>
    </row>
    <row r="6" spans="1:25" x14ac:dyDescent="0.25">
      <c r="A6">
        <v>19.899999999999999</v>
      </c>
      <c r="B6" s="47">
        <v>41346</v>
      </c>
      <c r="C6" s="39"/>
      <c r="D6" s="65">
        <v>3.3</v>
      </c>
      <c r="E6" s="66">
        <v>9.6</v>
      </c>
      <c r="F6" s="69">
        <v>9.6</v>
      </c>
      <c r="G6" s="7">
        <f>F6-E6</f>
        <v>0</v>
      </c>
      <c r="H6" s="49"/>
      <c r="I6" s="49">
        <v>0</v>
      </c>
      <c r="J6" s="49"/>
      <c r="K6" s="7"/>
      <c r="L6" s="7">
        <v>0</v>
      </c>
      <c r="M6" s="7"/>
      <c r="N6" s="48">
        <f>AVERAGE(A6:A7)-A6</f>
        <v>11.95</v>
      </c>
      <c r="O6" s="48">
        <f t="shared" ref="O6:O23" si="0">N6*G6</f>
        <v>0</v>
      </c>
      <c r="P6" s="48">
        <f>AVERAGE(K6:M6)</f>
        <v>0</v>
      </c>
      <c r="Q6" s="48">
        <v>0.92</v>
      </c>
      <c r="R6" s="48">
        <f t="shared" ref="R6:R7" si="1">P6*O6*Q6</f>
        <v>0</v>
      </c>
      <c r="S6" s="48">
        <f t="shared" ref="S6:S23" si="2">R6/R$24*100</f>
        <v>0</v>
      </c>
      <c r="T6" s="74">
        <v>35.949999999999996</v>
      </c>
      <c r="U6" s="7"/>
      <c r="V6" s="7">
        <v>0</v>
      </c>
      <c r="X6" s="7">
        <f>T6-F6</f>
        <v>26.349999999999994</v>
      </c>
      <c r="Y6" s="65"/>
    </row>
    <row r="7" spans="1:25" x14ac:dyDescent="0.25">
      <c r="A7">
        <v>43.8</v>
      </c>
      <c r="B7" s="19">
        <v>41346</v>
      </c>
      <c r="C7" s="40"/>
      <c r="D7" s="65">
        <v>3.5</v>
      </c>
      <c r="E7" s="78">
        <v>3.5</v>
      </c>
      <c r="F7" s="70">
        <v>8.9</v>
      </c>
      <c r="G7">
        <v>5.4</v>
      </c>
      <c r="H7" s="21">
        <f>(0.2*G7)+E7</f>
        <v>4.58</v>
      </c>
      <c r="I7" s="21"/>
      <c r="J7" s="21">
        <f t="shared" ref="J7:J14" si="3">(0.8*G7)+E7</f>
        <v>7.82</v>
      </c>
      <c r="K7" s="7">
        <v>1.34</v>
      </c>
      <c r="L7" s="7"/>
      <c r="M7" s="7">
        <v>1.1499999999999999</v>
      </c>
      <c r="N7" s="21">
        <f t="shared" ref="N7:N22" si="4">AVERAGE(A7:A8)-AVERAGE(A6:A7)</f>
        <v>26.7</v>
      </c>
      <c r="O7" s="21">
        <f t="shared" si="0"/>
        <v>144.18</v>
      </c>
      <c r="P7" s="20">
        <f>AVERAGE(K7:M7)</f>
        <v>1.2450000000000001</v>
      </c>
      <c r="Q7" s="48">
        <v>1</v>
      </c>
      <c r="R7" s="20">
        <f t="shared" si="1"/>
        <v>179.50410000000002</v>
      </c>
      <c r="S7" s="20">
        <f t="shared" si="2"/>
        <v>3.4516323163145137</v>
      </c>
      <c r="T7" s="74">
        <v>35.856666666666662</v>
      </c>
      <c r="U7" s="7">
        <f>T7-H7</f>
        <v>31.276666666666664</v>
      </c>
      <c r="V7" s="7"/>
      <c r="W7" s="7">
        <f>T7-J7</f>
        <v>28.036666666666662</v>
      </c>
      <c r="X7" s="7">
        <f t="shared" ref="X7:X20" si="5">T7-F7</f>
        <v>26.956666666666663</v>
      </c>
      <c r="Y7" s="65"/>
    </row>
    <row r="8" spans="1:25" x14ac:dyDescent="0.25">
      <c r="A8">
        <v>73.3</v>
      </c>
      <c r="B8" s="19">
        <v>41346</v>
      </c>
      <c r="C8" s="40"/>
      <c r="D8" s="65">
        <v>3</v>
      </c>
      <c r="E8" s="78">
        <v>3</v>
      </c>
      <c r="F8" s="70">
        <v>14.1</v>
      </c>
      <c r="G8">
        <v>8.1</v>
      </c>
      <c r="H8" s="21">
        <f>(0.2*G8)+E8</f>
        <v>4.62</v>
      </c>
      <c r="I8" s="21"/>
      <c r="J8" s="21">
        <f t="shared" si="3"/>
        <v>9.48</v>
      </c>
      <c r="K8" s="7">
        <v>2.4300000000000002</v>
      </c>
      <c r="L8" s="7"/>
      <c r="M8" s="7">
        <v>2.08</v>
      </c>
      <c r="N8" s="21">
        <f t="shared" si="4"/>
        <v>20.549999999999997</v>
      </c>
      <c r="O8" s="21">
        <f t="shared" si="0"/>
        <v>166.45499999999996</v>
      </c>
      <c r="P8" s="20">
        <f>AVERAGE(K8:M8)</f>
        <v>2.2549999999999999</v>
      </c>
      <c r="Q8" s="48">
        <v>1</v>
      </c>
      <c r="R8" s="20">
        <f>P8*O8*Q8</f>
        <v>375.35602499999987</v>
      </c>
      <c r="S8" s="20">
        <f t="shared" si="2"/>
        <v>7.2176122217451191</v>
      </c>
      <c r="T8" s="74">
        <v>35.770000000000003</v>
      </c>
      <c r="U8" s="7">
        <f t="shared" ref="U8:U21" si="6">T8-H8</f>
        <v>31.150000000000002</v>
      </c>
      <c r="V8" s="7"/>
      <c r="W8" s="7">
        <f t="shared" ref="W8:W14" si="7">T8-J8</f>
        <v>26.290000000000003</v>
      </c>
      <c r="X8" s="7">
        <f t="shared" si="5"/>
        <v>21.67</v>
      </c>
      <c r="Y8" s="65"/>
    </row>
    <row r="9" spans="1:25" x14ac:dyDescent="0.25">
      <c r="A9">
        <v>84.9</v>
      </c>
      <c r="B9" s="19">
        <v>41346</v>
      </c>
      <c r="C9" s="40"/>
      <c r="D9" s="65">
        <v>3.3</v>
      </c>
      <c r="E9" s="78">
        <v>3.3</v>
      </c>
      <c r="F9" s="70">
        <v>19.5</v>
      </c>
      <c r="G9">
        <v>12.9</v>
      </c>
      <c r="H9" s="21">
        <f t="shared" ref="H9:H14" si="8">(0.2*G9)+E9</f>
        <v>5.88</v>
      </c>
      <c r="I9" s="21"/>
      <c r="J9" s="21">
        <f t="shared" si="3"/>
        <v>13.620000000000001</v>
      </c>
      <c r="K9" s="7">
        <v>2.82</v>
      </c>
      <c r="L9" s="7"/>
      <c r="M9" s="7">
        <v>2.5499999999999998</v>
      </c>
      <c r="N9" s="21">
        <f t="shared" si="4"/>
        <v>13.550000000000011</v>
      </c>
      <c r="O9" s="21">
        <f t="shared" si="0"/>
        <v>174.79500000000016</v>
      </c>
      <c r="P9" s="20">
        <f>AVERAGE(K9:M9)</f>
        <v>2.6849999999999996</v>
      </c>
      <c r="Q9" s="48">
        <v>1</v>
      </c>
      <c r="R9" s="23">
        <f t="shared" ref="R9:R23" si="9">P9*O9*Q9</f>
        <v>469.32457500000038</v>
      </c>
      <c r="S9" s="20">
        <f t="shared" si="2"/>
        <v>9.0245062364067223</v>
      </c>
      <c r="T9" s="74">
        <v>35.669999999999995</v>
      </c>
      <c r="U9" s="7">
        <f t="shared" si="6"/>
        <v>29.789999999999996</v>
      </c>
      <c r="V9" s="7"/>
      <c r="W9" s="7">
        <f t="shared" si="7"/>
        <v>22.049999999999994</v>
      </c>
      <c r="X9" s="7">
        <f t="shared" si="5"/>
        <v>16.169999999999995</v>
      </c>
      <c r="Y9" s="65"/>
    </row>
    <row r="10" spans="1:25" x14ac:dyDescent="0.25">
      <c r="A10">
        <v>100.4</v>
      </c>
      <c r="B10" s="19">
        <v>41346</v>
      </c>
      <c r="C10" s="40"/>
      <c r="D10" s="65">
        <v>3</v>
      </c>
      <c r="E10" s="78">
        <v>3</v>
      </c>
      <c r="F10" s="70">
        <v>17.600000000000001</v>
      </c>
      <c r="G10">
        <v>11.6</v>
      </c>
      <c r="H10" s="21">
        <f t="shared" si="8"/>
        <v>5.32</v>
      </c>
      <c r="I10" s="21"/>
      <c r="J10" s="21">
        <f t="shared" si="3"/>
        <v>12.28</v>
      </c>
      <c r="K10" s="7">
        <v>2.2599999999999998</v>
      </c>
      <c r="L10" s="7"/>
      <c r="M10" s="7">
        <v>2.06</v>
      </c>
      <c r="N10" s="21">
        <f t="shared" si="4"/>
        <v>13.949999999999989</v>
      </c>
      <c r="O10" s="21">
        <f t="shared" si="0"/>
        <v>161.81999999999985</v>
      </c>
      <c r="P10" s="20">
        <f t="shared" ref="P10:P23" si="10">AVERAGE(K10:M10)</f>
        <v>2.16</v>
      </c>
      <c r="Q10" s="48">
        <v>1</v>
      </c>
      <c r="R10" s="21">
        <f t="shared" si="9"/>
        <v>349.53119999999973</v>
      </c>
      <c r="S10" s="20">
        <f t="shared" si="2"/>
        <v>6.721034146184909</v>
      </c>
      <c r="T10" s="74">
        <v>35.689999999999991</v>
      </c>
      <c r="U10" s="7">
        <f t="shared" si="6"/>
        <v>30.36999999999999</v>
      </c>
      <c r="V10" s="7"/>
      <c r="W10" s="7">
        <f t="shared" si="7"/>
        <v>23.409999999999989</v>
      </c>
      <c r="X10" s="7">
        <f t="shared" si="5"/>
        <v>18.089999999999989</v>
      </c>
      <c r="Y10" s="65"/>
    </row>
    <row r="11" spans="1:25" x14ac:dyDescent="0.25">
      <c r="A11">
        <v>112.8</v>
      </c>
      <c r="B11" s="19">
        <v>41346</v>
      </c>
      <c r="C11" s="40"/>
      <c r="D11" s="65">
        <v>3.5</v>
      </c>
      <c r="E11" s="78">
        <v>3.5</v>
      </c>
      <c r="F11" s="70">
        <v>18.399999999999999</v>
      </c>
      <c r="G11">
        <v>11.4</v>
      </c>
      <c r="H11" s="21">
        <f t="shared" si="8"/>
        <v>5.78</v>
      </c>
      <c r="I11" s="21"/>
      <c r="J11" s="21">
        <f t="shared" si="3"/>
        <v>12.620000000000001</v>
      </c>
      <c r="K11" s="7">
        <v>1.64</v>
      </c>
      <c r="L11" s="7"/>
      <c r="M11" s="7">
        <v>2.27</v>
      </c>
      <c r="N11" s="21">
        <f t="shared" si="4"/>
        <v>13.650000000000006</v>
      </c>
      <c r="O11" s="21">
        <f t="shared" si="0"/>
        <v>155.61000000000007</v>
      </c>
      <c r="P11" s="20">
        <f t="shared" si="10"/>
        <v>1.9550000000000001</v>
      </c>
      <c r="Q11" s="48">
        <v>1</v>
      </c>
      <c r="R11" s="23">
        <f t="shared" si="9"/>
        <v>304.21755000000013</v>
      </c>
      <c r="S11" s="20">
        <f t="shared" si="2"/>
        <v>5.8497111028106143</v>
      </c>
      <c r="T11" s="75">
        <v>35.709999999999994</v>
      </c>
      <c r="U11" s="7">
        <f t="shared" si="6"/>
        <v>29.929999999999993</v>
      </c>
      <c r="V11" s="7"/>
      <c r="W11" s="7">
        <f t="shared" si="7"/>
        <v>23.089999999999993</v>
      </c>
      <c r="X11" s="7">
        <f t="shared" si="5"/>
        <v>17.309999999999995</v>
      </c>
      <c r="Y11" s="65"/>
    </row>
    <row r="12" spans="1:25" x14ac:dyDescent="0.25">
      <c r="A12">
        <v>127.7</v>
      </c>
      <c r="B12" s="19">
        <v>41346</v>
      </c>
      <c r="C12" s="40"/>
      <c r="D12" s="65">
        <v>3.2</v>
      </c>
      <c r="E12" s="67">
        <v>3.2</v>
      </c>
      <c r="F12" s="70">
        <v>15.3</v>
      </c>
      <c r="G12">
        <v>12.1</v>
      </c>
      <c r="H12" s="21">
        <f t="shared" si="8"/>
        <v>5.62</v>
      </c>
      <c r="I12" s="21"/>
      <c r="J12" s="21">
        <f t="shared" si="3"/>
        <v>12.879999999999999</v>
      </c>
      <c r="K12" s="7">
        <v>2.71</v>
      </c>
      <c r="L12" s="7"/>
      <c r="M12" s="7">
        <v>2.19</v>
      </c>
      <c r="N12" s="21">
        <f t="shared" si="4"/>
        <v>16.199999999999989</v>
      </c>
      <c r="O12" s="21">
        <f t="shared" si="0"/>
        <v>196.01999999999987</v>
      </c>
      <c r="P12" s="20">
        <f t="shared" si="10"/>
        <v>2.4500000000000002</v>
      </c>
      <c r="Q12" s="48">
        <v>1</v>
      </c>
      <c r="R12" s="21">
        <f t="shared" si="9"/>
        <v>480.24899999999974</v>
      </c>
      <c r="S12" s="20">
        <f t="shared" si="2"/>
        <v>9.2345688386935318</v>
      </c>
      <c r="T12" s="75">
        <v>35.729999999999997</v>
      </c>
      <c r="U12" s="7">
        <f t="shared" si="6"/>
        <v>30.109999999999996</v>
      </c>
      <c r="V12" s="7"/>
      <c r="W12" s="7">
        <f t="shared" si="7"/>
        <v>22.849999999999998</v>
      </c>
      <c r="X12" s="7">
        <f t="shared" si="5"/>
        <v>20.429999999999996</v>
      </c>
      <c r="Y12" s="65"/>
    </row>
    <row r="13" spans="1:25" x14ac:dyDescent="0.25">
      <c r="A13">
        <v>145.19999999999999</v>
      </c>
      <c r="B13" s="19">
        <v>41346</v>
      </c>
      <c r="C13" s="40"/>
      <c r="D13" s="65">
        <v>3.5</v>
      </c>
      <c r="E13" s="67">
        <v>3.5</v>
      </c>
      <c r="F13" s="70">
        <v>14.7</v>
      </c>
      <c r="G13">
        <v>11.2</v>
      </c>
      <c r="H13" s="21">
        <f t="shared" si="8"/>
        <v>5.74</v>
      </c>
      <c r="I13" s="21"/>
      <c r="J13" s="21">
        <f t="shared" si="3"/>
        <v>12.459999999999999</v>
      </c>
      <c r="K13" s="7">
        <v>1.91</v>
      </c>
      <c r="L13" s="7"/>
      <c r="M13" s="7">
        <v>1.53</v>
      </c>
      <c r="N13" s="21">
        <f t="shared" si="4"/>
        <v>21.800000000000011</v>
      </c>
      <c r="O13" s="21">
        <f t="shared" si="0"/>
        <v>244.16000000000011</v>
      </c>
      <c r="P13" s="20">
        <f t="shared" si="10"/>
        <v>1.72</v>
      </c>
      <c r="Q13" s="48">
        <v>1</v>
      </c>
      <c r="R13" s="21">
        <f t="shared" si="9"/>
        <v>419.95520000000016</v>
      </c>
      <c r="S13" s="20">
        <f t="shared" si="2"/>
        <v>8.0751968324084249</v>
      </c>
      <c r="T13" s="75">
        <v>35.75</v>
      </c>
      <c r="U13" s="7">
        <f t="shared" si="6"/>
        <v>30.009999999999998</v>
      </c>
      <c r="V13" s="7"/>
      <c r="W13" s="7">
        <f t="shared" si="7"/>
        <v>23.29</v>
      </c>
      <c r="X13" s="7">
        <f t="shared" si="5"/>
        <v>21.05</v>
      </c>
      <c r="Y13" s="65"/>
    </row>
    <row r="14" spans="1:25" x14ac:dyDescent="0.25">
      <c r="A14">
        <v>171.3</v>
      </c>
      <c r="B14" s="19">
        <v>41346</v>
      </c>
      <c r="C14" s="40"/>
      <c r="D14" s="65">
        <v>3.5</v>
      </c>
      <c r="E14" s="67">
        <v>7.25</v>
      </c>
      <c r="F14" s="70">
        <v>17.350000000000001</v>
      </c>
      <c r="G14">
        <v>10.1</v>
      </c>
      <c r="H14" s="21">
        <f t="shared" si="8"/>
        <v>9.27</v>
      </c>
      <c r="I14" s="21"/>
      <c r="J14" s="21">
        <f t="shared" si="3"/>
        <v>15.33</v>
      </c>
      <c r="K14" s="7">
        <v>1.8</v>
      </c>
      <c r="L14" s="7"/>
      <c r="M14" s="7">
        <v>1.87</v>
      </c>
      <c r="N14" s="20">
        <f t="shared" si="4"/>
        <v>27.050000000000011</v>
      </c>
      <c r="O14" s="21">
        <f t="shared" si="0"/>
        <v>273.2050000000001</v>
      </c>
      <c r="P14" s="20">
        <f t="shared" si="10"/>
        <v>1.835</v>
      </c>
      <c r="Q14" s="48">
        <v>1</v>
      </c>
      <c r="R14" s="21">
        <f t="shared" si="9"/>
        <v>501.33117500000014</v>
      </c>
      <c r="S14" s="20">
        <f t="shared" si="2"/>
        <v>9.6399518718844135</v>
      </c>
      <c r="T14" s="75">
        <v>36.050000000000004</v>
      </c>
      <c r="U14" s="7">
        <f>T14-H14</f>
        <v>26.780000000000005</v>
      </c>
      <c r="V14" s="7"/>
      <c r="W14" s="7">
        <f t="shared" si="7"/>
        <v>20.720000000000006</v>
      </c>
      <c r="X14" s="7">
        <f t="shared" si="5"/>
        <v>18.700000000000003</v>
      </c>
      <c r="Y14" s="65"/>
    </row>
    <row r="15" spans="1:25" x14ac:dyDescent="0.25">
      <c r="A15">
        <v>199.3</v>
      </c>
      <c r="B15" s="19">
        <v>41346</v>
      </c>
      <c r="C15" s="40"/>
      <c r="D15" s="65">
        <v>3</v>
      </c>
      <c r="E15" s="67">
        <v>33</v>
      </c>
      <c r="F15" s="70">
        <v>36</v>
      </c>
      <c r="G15">
        <v>0</v>
      </c>
      <c r="H15" s="21"/>
      <c r="I15" s="21">
        <f>(0.6*G15)+E15</f>
        <v>33</v>
      </c>
      <c r="J15" s="21"/>
      <c r="K15" s="7"/>
      <c r="L15" s="7">
        <v>0</v>
      </c>
      <c r="M15" s="7"/>
      <c r="N15" s="20">
        <f t="shared" si="4"/>
        <v>27.099999999999994</v>
      </c>
      <c r="O15" s="21">
        <f t="shared" si="0"/>
        <v>0</v>
      </c>
      <c r="P15" s="20">
        <f t="shared" si="10"/>
        <v>0</v>
      </c>
      <c r="Q15" s="48">
        <v>0.92</v>
      </c>
      <c r="R15" s="21">
        <f t="shared" si="9"/>
        <v>0</v>
      </c>
      <c r="S15" s="20">
        <f t="shared" si="2"/>
        <v>0</v>
      </c>
      <c r="T15" s="74">
        <v>36.35</v>
      </c>
      <c r="U15" s="7"/>
      <c r="V15" s="7"/>
      <c r="X15" s="7">
        <f t="shared" si="5"/>
        <v>0.35000000000000142</v>
      </c>
      <c r="Y15" s="65"/>
    </row>
    <row r="16" spans="1:25" x14ac:dyDescent="0.25">
      <c r="A16">
        <v>225.5</v>
      </c>
      <c r="B16" s="19">
        <v>41346</v>
      </c>
      <c r="C16" s="40"/>
      <c r="D16" s="65">
        <v>3</v>
      </c>
      <c r="E16" s="67">
        <v>30</v>
      </c>
      <c r="F16" s="70">
        <v>33</v>
      </c>
      <c r="G16">
        <v>0</v>
      </c>
      <c r="H16" s="21"/>
      <c r="I16" s="21">
        <f t="shared" ref="I16:I18" si="11">(0.6*G16)+E16</f>
        <v>30</v>
      </c>
      <c r="J16" s="21"/>
      <c r="K16" s="7"/>
      <c r="L16" s="7">
        <v>0</v>
      </c>
      <c r="M16" s="7"/>
      <c r="N16" s="20">
        <f t="shared" si="4"/>
        <v>28.199999999999989</v>
      </c>
      <c r="O16" s="21">
        <f t="shared" si="0"/>
        <v>0</v>
      </c>
      <c r="P16" s="20">
        <f t="shared" si="10"/>
        <v>0</v>
      </c>
      <c r="Q16" s="48">
        <v>0.92</v>
      </c>
      <c r="R16" s="21">
        <f t="shared" si="9"/>
        <v>0</v>
      </c>
      <c r="S16" s="20">
        <f t="shared" si="2"/>
        <v>0</v>
      </c>
      <c r="T16" s="74">
        <v>36.65</v>
      </c>
      <c r="U16" s="7"/>
      <c r="V16" s="7"/>
      <c r="X16" s="7">
        <f t="shared" si="5"/>
        <v>3.6499999999999986</v>
      </c>
      <c r="Y16" s="65"/>
    </row>
    <row r="17" spans="1:25" x14ac:dyDescent="0.25">
      <c r="A17">
        <v>255.7</v>
      </c>
      <c r="B17" s="19">
        <v>41346</v>
      </c>
      <c r="C17" s="40"/>
      <c r="D17" s="65">
        <v>3</v>
      </c>
      <c r="E17" s="67">
        <v>30</v>
      </c>
      <c r="F17" s="70">
        <v>33</v>
      </c>
      <c r="G17">
        <v>0</v>
      </c>
      <c r="H17" s="21"/>
      <c r="I17" s="21">
        <f t="shared" si="11"/>
        <v>30</v>
      </c>
      <c r="J17" s="21"/>
      <c r="K17" s="7"/>
      <c r="L17" s="7">
        <v>0</v>
      </c>
      <c r="M17" s="7"/>
      <c r="N17" s="20">
        <f t="shared" si="4"/>
        <v>30.150000000000006</v>
      </c>
      <c r="O17" s="21">
        <f t="shared" si="0"/>
        <v>0</v>
      </c>
      <c r="P17" s="20">
        <f t="shared" si="10"/>
        <v>0</v>
      </c>
      <c r="Q17" s="48">
        <v>0.92</v>
      </c>
      <c r="R17" s="23">
        <f t="shared" si="9"/>
        <v>0</v>
      </c>
      <c r="S17" s="20">
        <f t="shared" si="2"/>
        <v>0</v>
      </c>
      <c r="T17" s="74">
        <v>36.44</v>
      </c>
      <c r="U17" s="7"/>
      <c r="V17" s="7"/>
      <c r="X17" s="7">
        <f t="shared" si="5"/>
        <v>3.4399999999999977</v>
      </c>
      <c r="Y17" s="65"/>
    </row>
    <row r="18" spans="1:25" x14ac:dyDescent="0.25">
      <c r="A18">
        <v>285.8</v>
      </c>
      <c r="B18" s="19">
        <v>41346</v>
      </c>
      <c r="C18" s="40"/>
      <c r="D18" s="65">
        <v>3.4</v>
      </c>
      <c r="E18" s="67">
        <v>15.700000000000001</v>
      </c>
      <c r="F18" s="70">
        <v>19.100000000000001</v>
      </c>
      <c r="G18">
        <v>0</v>
      </c>
      <c r="H18" s="21"/>
      <c r="I18" s="21">
        <f t="shared" si="11"/>
        <v>15.700000000000001</v>
      </c>
      <c r="J18" s="21"/>
      <c r="K18" s="7"/>
      <c r="L18" s="7">
        <v>0</v>
      </c>
      <c r="M18" s="7"/>
      <c r="N18" s="20">
        <f t="shared" si="4"/>
        <v>37.850000000000023</v>
      </c>
      <c r="O18" s="21">
        <f t="shared" si="0"/>
        <v>0</v>
      </c>
      <c r="P18" s="20">
        <f t="shared" si="10"/>
        <v>0</v>
      </c>
      <c r="Q18" s="48">
        <v>0.92</v>
      </c>
      <c r="R18" s="23">
        <f t="shared" si="9"/>
        <v>0</v>
      </c>
      <c r="S18" s="20">
        <f t="shared" si="2"/>
        <v>0</v>
      </c>
      <c r="T18" s="74">
        <v>36.229999999999997</v>
      </c>
      <c r="U18" s="7"/>
      <c r="V18" s="7"/>
      <c r="X18" s="7">
        <f t="shared" si="5"/>
        <v>17.129999999999995</v>
      </c>
      <c r="Y18" s="65"/>
    </row>
    <row r="19" spans="1:25" x14ac:dyDescent="0.25">
      <c r="A19">
        <v>331.4</v>
      </c>
      <c r="B19" s="19">
        <v>41346</v>
      </c>
      <c r="C19" s="40"/>
      <c r="D19" s="65">
        <v>2.9</v>
      </c>
      <c r="E19" s="67">
        <v>9.1</v>
      </c>
      <c r="F19" s="70">
        <v>12.5</v>
      </c>
      <c r="G19">
        <v>3.4</v>
      </c>
      <c r="H19" s="21">
        <f>(0.2*G19)+E19</f>
        <v>9.7799999999999994</v>
      </c>
      <c r="I19" s="21"/>
      <c r="J19" s="21">
        <f>(0.8*G19)+E19</f>
        <v>11.82</v>
      </c>
      <c r="K19" s="7">
        <v>0.86</v>
      </c>
      <c r="L19" s="7"/>
      <c r="M19" s="7">
        <v>0.95</v>
      </c>
      <c r="N19" s="20">
        <f t="shared" si="4"/>
        <v>68.899999999999977</v>
      </c>
      <c r="O19" s="21">
        <f t="shared" si="0"/>
        <v>234.25999999999991</v>
      </c>
      <c r="P19" s="20">
        <f t="shared" si="10"/>
        <v>0.90500000000000003</v>
      </c>
      <c r="Q19" s="48">
        <v>1</v>
      </c>
      <c r="R19" s="23">
        <f t="shared" si="9"/>
        <v>212.00529999999992</v>
      </c>
      <c r="S19" s="20">
        <f t="shared" si="2"/>
        <v>4.0765884718507994</v>
      </c>
      <c r="T19" s="74">
        <v>36.019999999999996</v>
      </c>
      <c r="U19" s="7">
        <f>T19-H19</f>
        <v>26.239999999999995</v>
      </c>
      <c r="V19" s="7"/>
      <c r="W19" s="7">
        <f>T19-J19</f>
        <v>24.199999999999996</v>
      </c>
      <c r="X19" s="7">
        <f t="shared" si="5"/>
        <v>23.519999999999996</v>
      </c>
      <c r="Y19" s="65"/>
    </row>
    <row r="20" spans="1:25" x14ac:dyDescent="0.25">
      <c r="A20">
        <v>423.6</v>
      </c>
      <c r="B20" s="19">
        <v>41346</v>
      </c>
      <c r="C20" s="40"/>
      <c r="D20" s="65">
        <v>3</v>
      </c>
      <c r="E20" s="67">
        <v>6.7</v>
      </c>
      <c r="F20" s="70">
        <v>13</v>
      </c>
      <c r="G20">
        <v>6.3</v>
      </c>
      <c r="H20" s="21">
        <f t="shared" ref="H20:H21" si="12">(0.2*G20)+E20</f>
        <v>7.96</v>
      </c>
      <c r="I20" s="21"/>
      <c r="J20" s="21">
        <f t="shared" ref="J20:J21" si="13">(0.8*G20)+E20</f>
        <v>11.74</v>
      </c>
      <c r="K20" s="7">
        <v>1.55</v>
      </c>
      <c r="L20" s="7"/>
      <c r="M20" s="7">
        <v>0.95</v>
      </c>
      <c r="N20" s="21">
        <f t="shared" si="4"/>
        <v>76.100000000000023</v>
      </c>
      <c r="O20" s="21">
        <f t="shared" si="0"/>
        <v>479.43000000000012</v>
      </c>
      <c r="P20" s="20">
        <f t="shared" si="10"/>
        <v>1.25</v>
      </c>
      <c r="Q20" s="48">
        <v>1</v>
      </c>
      <c r="R20" s="23">
        <f t="shared" si="9"/>
        <v>599.28750000000014</v>
      </c>
      <c r="S20" s="20">
        <f t="shared" si="2"/>
        <v>11.523525656312778</v>
      </c>
      <c r="T20" s="74">
        <v>35.864999999999995</v>
      </c>
      <c r="U20" s="7">
        <f t="shared" si="6"/>
        <v>27.904999999999994</v>
      </c>
      <c r="V20" s="7"/>
      <c r="W20" s="7">
        <f t="shared" ref="W20:W21" si="14">T20-J20</f>
        <v>24.124999999999993</v>
      </c>
      <c r="X20" s="7">
        <f t="shared" si="5"/>
        <v>22.864999999999995</v>
      </c>
      <c r="Y20" s="65"/>
    </row>
    <row r="21" spans="1:25" x14ac:dyDescent="0.25">
      <c r="A21">
        <v>483.6</v>
      </c>
      <c r="B21" s="19">
        <v>41346</v>
      </c>
      <c r="C21" s="40"/>
      <c r="D21" s="65">
        <v>3.4</v>
      </c>
      <c r="E21" s="76">
        <v>3.4</v>
      </c>
      <c r="F21" s="70">
        <v>13</v>
      </c>
      <c r="G21">
        <v>9.6</v>
      </c>
      <c r="H21" s="21">
        <f t="shared" si="12"/>
        <v>5.32</v>
      </c>
      <c r="I21" s="21"/>
      <c r="J21" s="21">
        <f t="shared" si="13"/>
        <v>11.08</v>
      </c>
      <c r="K21" s="7">
        <v>1.45</v>
      </c>
      <c r="L21" s="7"/>
      <c r="M21" s="7">
        <v>1.22</v>
      </c>
      <c r="N21" s="21">
        <f t="shared" si="4"/>
        <v>102.19999999999993</v>
      </c>
      <c r="O21" s="21">
        <f t="shared" si="0"/>
        <v>981.11999999999932</v>
      </c>
      <c r="P21" s="20">
        <f t="shared" si="10"/>
        <v>1.335</v>
      </c>
      <c r="Q21" s="48">
        <v>1</v>
      </c>
      <c r="R21" s="23">
        <f t="shared" si="9"/>
        <v>1309.7951999999991</v>
      </c>
      <c r="S21" s="20">
        <f t="shared" si="2"/>
        <v>25.185672305388167</v>
      </c>
      <c r="T21" s="74">
        <v>35.709999999999994</v>
      </c>
      <c r="U21" s="7">
        <f t="shared" si="6"/>
        <v>30.389999999999993</v>
      </c>
      <c r="V21" s="7"/>
      <c r="W21" s="7">
        <f t="shared" si="14"/>
        <v>24.629999999999995</v>
      </c>
      <c r="X21" s="7">
        <f>T21-F21</f>
        <v>22.709999999999994</v>
      </c>
      <c r="Y21" s="65"/>
    </row>
    <row r="22" spans="1:25" x14ac:dyDescent="0.25">
      <c r="A22">
        <v>628</v>
      </c>
      <c r="B22" s="19">
        <v>41346</v>
      </c>
      <c r="C22" s="40"/>
      <c r="D22" s="65">
        <v>3.5</v>
      </c>
      <c r="E22" s="67">
        <v>9.1</v>
      </c>
      <c r="F22" s="70">
        <v>9.1</v>
      </c>
      <c r="G22">
        <v>0</v>
      </c>
      <c r="H22" s="21"/>
      <c r="I22" s="21">
        <f>(0.6*G22)+E22</f>
        <v>9.1</v>
      </c>
      <c r="J22" s="21"/>
      <c r="K22" s="7"/>
      <c r="L22" s="7">
        <v>0</v>
      </c>
      <c r="M22" s="7"/>
      <c r="N22" s="20">
        <f t="shared" si="4"/>
        <v>109.25</v>
      </c>
      <c r="O22" s="21">
        <f t="shared" si="0"/>
        <v>0</v>
      </c>
      <c r="P22" s="20">
        <f t="shared" si="10"/>
        <v>0</v>
      </c>
      <c r="Q22" s="48">
        <v>0.92</v>
      </c>
      <c r="R22" s="23">
        <f t="shared" si="9"/>
        <v>0</v>
      </c>
      <c r="S22" s="20">
        <f t="shared" si="2"/>
        <v>0</v>
      </c>
      <c r="T22" s="74">
        <f t="shared" ref="T22" si="15">$G$3-Y22</f>
        <v>0</v>
      </c>
      <c r="U22" s="7"/>
      <c r="V22" s="7"/>
      <c r="X22" s="7"/>
      <c r="Y22" s="65"/>
    </row>
    <row r="23" spans="1:25" x14ac:dyDescent="0.25">
      <c r="A23">
        <v>702.1</v>
      </c>
      <c r="B23" s="42">
        <v>41346</v>
      </c>
      <c r="C23" s="40"/>
      <c r="D23" s="65">
        <v>0</v>
      </c>
      <c r="E23" s="67">
        <v>0</v>
      </c>
      <c r="F23" s="71">
        <v>0</v>
      </c>
      <c r="G23">
        <v>0</v>
      </c>
      <c r="H23" s="21"/>
      <c r="I23" s="21">
        <f>(0.6*G23)+E23</f>
        <v>0</v>
      </c>
      <c r="J23" s="21"/>
      <c r="K23" s="7"/>
      <c r="L23" s="7">
        <v>0</v>
      </c>
      <c r="M23" s="7"/>
      <c r="N23" s="20">
        <f>AVERAGE(A23:A23)-AVERAGE(A22:A23)</f>
        <v>37.050000000000068</v>
      </c>
      <c r="O23" s="21">
        <f t="shared" si="0"/>
        <v>0</v>
      </c>
      <c r="P23" s="20">
        <f t="shared" si="10"/>
        <v>0</v>
      </c>
      <c r="Q23" s="48">
        <v>0.92</v>
      </c>
      <c r="R23" s="21">
        <f t="shared" si="9"/>
        <v>0</v>
      </c>
      <c r="S23" s="20">
        <f t="shared" si="2"/>
        <v>0</v>
      </c>
      <c r="T23" s="74">
        <f>$G$3-Y23</f>
        <v>0</v>
      </c>
      <c r="U23" s="7"/>
      <c r="V23" s="7"/>
      <c r="X23" s="7"/>
    </row>
    <row r="24" spans="1:25" x14ac:dyDescent="0.25">
      <c r="A24" s="57" t="s">
        <v>20</v>
      </c>
      <c r="B24" s="41"/>
      <c r="C24" s="58"/>
      <c r="D24" s="59"/>
      <c r="E24" s="59"/>
      <c r="F24" s="51"/>
      <c r="G24" s="59"/>
      <c r="H24" s="59"/>
      <c r="I24" s="59"/>
      <c r="J24" s="59"/>
      <c r="K24" s="60"/>
      <c r="L24" s="60"/>
      <c r="M24" s="60"/>
      <c r="N24" s="61">
        <f>SUM(N6:N23)</f>
        <v>682.2</v>
      </c>
      <c r="O24" s="61">
        <f>SUM(O6:O23)</f>
        <v>3211.0549999999998</v>
      </c>
      <c r="P24" s="62"/>
      <c r="Q24" s="63"/>
      <c r="R24" s="61">
        <f>SUM(R6:R23)</f>
        <v>5200.5568249999997</v>
      </c>
      <c r="S24" s="61">
        <f>SUM(S6:S23)</f>
        <v>99.999999999999986</v>
      </c>
      <c r="T24" s="61"/>
    </row>
  </sheetData>
  <mergeCells count="8">
    <mergeCell ref="U4:W4"/>
    <mergeCell ref="N4:S4"/>
    <mergeCell ref="A4:A5"/>
    <mergeCell ref="B4:B5"/>
    <mergeCell ref="C4:F4"/>
    <mergeCell ref="G4:G5"/>
    <mergeCell ref="H4:J4"/>
    <mergeCell ref="K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ESS55 20130306</vt:lpstr>
      <vt:lpstr>ESS40 20130307</vt:lpstr>
      <vt:lpstr>ESS20 20130313</vt:lpstr>
    </vt:vector>
  </TitlesOfParts>
  <Company>HDR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Schlosstein</dc:creator>
  <cp:lastModifiedBy>Jon Zufelt</cp:lastModifiedBy>
  <dcterms:created xsi:type="dcterms:W3CDTF">2013-04-26T20:40:17Z</dcterms:created>
  <dcterms:modified xsi:type="dcterms:W3CDTF">2014-01-24T01:26:53Z</dcterms:modified>
</cp:coreProperties>
</file>