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chartsheets/sheet1.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T32765 Susitna April - June 2014\5. Field Work\Field Data Non GIS Processed\TRIBUTARIES - QC2\Little Tsusena Creek\"/>
    </mc:Choice>
  </mc:AlternateContent>
  <bookViews>
    <workbookView xWindow="-15" yWindow="-15" windowWidth="22620" windowHeight="8730" activeTab="4"/>
  </bookViews>
  <sheets>
    <sheet name="SubS" sheetId="1" r:id="rId1"/>
    <sheet name="Surface" sheetId="2" r:id="rId2"/>
    <sheet name="Summary" sheetId="3" r:id="rId3"/>
    <sheet name="readme" sheetId="6" r:id="rId4"/>
    <sheet name="Dist Chart" sheetId="5" r:id="rId5"/>
  </sheets>
  <externalReferences>
    <externalReference r:id="rId6"/>
  </externalReferences>
  <definedNames>
    <definedName name="_xlnm.Print_Area" localSheetId="0">SubS!$B$1:$J$52</definedName>
  </definedNames>
  <calcPr calcId="152511"/>
</workbook>
</file>

<file path=xl/calcChain.xml><?xml version="1.0" encoding="utf-8"?>
<calcChain xmlns="http://schemas.openxmlformats.org/spreadsheetml/2006/main">
  <c r="H44" i="1" l="1"/>
  <c r="H47" i="1"/>
  <c r="H16" i="2" l="1"/>
  <c r="H17" i="2" s="1"/>
  <c r="H18" i="2" s="1"/>
  <c r="H19" i="2" s="1"/>
  <c r="H20" i="2" s="1"/>
  <c r="H21" i="2" s="1"/>
  <c r="H22" i="2" s="1"/>
  <c r="H23" i="2" s="1"/>
  <c r="H24" i="2" s="1"/>
  <c r="H25" i="2" s="1"/>
  <c r="H26" i="2" s="1"/>
  <c r="H27" i="2" s="1"/>
  <c r="H28" i="2" s="1"/>
  <c r="H29" i="2" s="1"/>
  <c r="H30" i="2" s="1"/>
  <c r="H31" i="2" s="1"/>
  <c r="H32" i="2" s="1"/>
  <c r="F43" i="1" l="1"/>
  <c r="C43" i="1"/>
  <c r="H14" i="2" l="1"/>
  <c r="F51" i="2" s="1"/>
  <c r="W32" i="2"/>
  <c r="F47" i="2" l="1"/>
  <c r="F45" i="2"/>
  <c r="F44" i="2"/>
  <c r="F46" i="2"/>
  <c r="D14" i="3"/>
  <c r="W15" i="2"/>
  <c r="AD3" i="1"/>
  <c r="AB4" i="1" s="1"/>
  <c r="AA27" i="1"/>
  <c r="AB2" i="1" s="1"/>
  <c r="AA18" i="1"/>
  <c r="AB18" i="1" s="1"/>
  <c r="AA17" i="1"/>
  <c r="AB17" i="1" s="1"/>
  <c r="AA16" i="1"/>
  <c r="AB16" i="1" s="1"/>
  <c r="AA15" i="1"/>
  <c r="AB15" i="1" s="1"/>
  <c r="AA14" i="1"/>
  <c r="AB14" i="1" s="1"/>
  <c r="AA13" i="1"/>
  <c r="AB13" i="1" s="1"/>
  <c r="AA12" i="1"/>
  <c r="AB12" i="1" s="1"/>
  <c r="AA11" i="1"/>
  <c r="AB11" i="1" s="1"/>
  <c r="AA10" i="1"/>
  <c r="AB10" i="1" s="1"/>
  <c r="H31" i="1"/>
  <c r="I31" i="1" s="1"/>
  <c r="E20" i="1"/>
  <c r="E19" i="1"/>
  <c r="E18" i="1"/>
  <c r="E17" i="1"/>
  <c r="E16" i="1"/>
  <c r="E15" i="1"/>
  <c r="F49" i="2" l="1"/>
  <c r="W14" i="2"/>
  <c r="E25" i="1"/>
  <c r="AA9" i="1"/>
  <c r="AA28" i="1" s="1"/>
  <c r="W16" i="2"/>
  <c r="D9" i="3"/>
  <c r="D8" i="3"/>
  <c r="AB27" i="1"/>
  <c r="I32" i="1"/>
  <c r="I33" i="1" s="1"/>
  <c r="I34" i="1" s="1"/>
  <c r="I35" i="1" s="1"/>
  <c r="I36" i="1" s="1"/>
  <c r="I37" i="1" s="1"/>
  <c r="I38" i="1" s="1"/>
  <c r="I39" i="1" s="1"/>
  <c r="I40" i="1" s="1"/>
  <c r="I42" i="1" s="1"/>
  <c r="I43" i="1" s="1"/>
  <c r="D25" i="1"/>
  <c r="C25" i="1"/>
  <c r="AB9" i="1" l="1"/>
  <c r="W51" i="2"/>
  <c r="G14" i="3" s="1"/>
  <c r="W17" i="2"/>
  <c r="D11" i="3"/>
  <c r="AB28" i="1"/>
  <c r="AC9" i="1"/>
  <c r="D13" i="3" l="1"/>
  <c r="D10" i="3"/>
  <c r="W18" i="2"/>
  <c r="AD9" i="1"/>
  <c r="AG9" i="1" s="1"/>
  <c r="AC10" i="1"/>
  <c r="W19" i="2" l="1"/>
  <c r="AD10" i="1"/>
  <c r="AG10" i="1" s="1"/>
  <c r="AC11" i="1"/>
  <c r="W20" i="2" l="1"/>
  <c r="AD11" i="1"/>
  <c r="AG11" i="1" s="1"/>
  <c r="AC12" i="1"/>
  <c r="W21" i="2" l="1"/>
  <c r="AD12" i="1"/>
  <c r="AG12" i="1" s="1"/>
  <c r="AC13" i="1"/>
  <c r="W22" i="2" l="1"/>
  <c r="AD13" i="1"/>
  <c r="AG13" i="1" s="1"/>
  <c r="AC14" i="1"/>
  <c r="W23" i="2" l="1"/>
  <c r="AD14" i="1"/>
  <c r="AG14" i="1" s="1"/>
  <c r="AC15" i="1"/>
  <c r="W24" i="2" l="1"/>
  <c r="AD15" i="1"/>
  <c r="AG15" i="1" s="1"/>
  <c r="AC16" i="1"/>
  <c r="W25" i="2" l="1"/>
  <c r="AD16" i="1"/>
  <c r="AG16" i="1" s="1"/>
  <c r="AC17" i="1"/>
  <c r="W26" i="2" l="1"/>
  <c r="AD17" i="1"/>
  <c r="AG17" i="1" s="1"/>
  <c r="AC18" i="1"/>
  <c r="AD18" i="1" s="1"/>
  <c r="W27" i="2" l="1"/>
  <c r="AG18" i="1"/>
  <c r="AF20" i="1"/>
  <c r="AG20" i="1" s="1"/>
  <c r="AF25" i="1"/>
  <c r="AG25" i="1" s="1"/>
  <c r="AF23" i="1"/>
  <c r="AG23" i="1" s="1"/>
  <c r="AF21" i="1"/>
  <c r="AG21" i="1" s="1"/>
  <c r="AF19" i="1"/>
  <c r="AG19" i="1" s="1"/>
  <c r="AF26" i="1"/>
  <c r="AG26" i="1" s="1"/>
  <c r="AF24" i="1"/>
  <c r="AG24" i="1" s="1"/>
  <c r="AF22" i="1"/>
  <c r="AG22" i="1" s="1"/>
  <c r="AF18" i="1"/>
  <c r="AA34" i="1" l="1"/>
  <c r="H11" i="3" s="1"/>
  <c r="AA32" i="1"/>
  <c r="H9" i="3" s="1"/>
  <c r="AA33" i="1"/>
  <c r="H10" i="3" s="1"/>
  <c r="W28" i="2"/>
  <c r="AA39" i="1"/>
  <c r="H18" i="3" s="1"/>
  <c r="AA31" i="1"/>
  <c r="AA37" i="1"/>
  <c r="H16" i="3" s="1"/>
  <c r="AA38" i="1"/>
  <c r="H17" i="3" s="1"/>
  <c r="AA36" i="1" l="1"/>
  <c r="H13" i="3" s="1"/>
  <c r="H8" i="3"/>
  <c r="W30" i="2"/>
  <c r="W29" i="2"/>
  <c r="W44" i="2" l="1"/>
  <c r="G8" i="3" s="1"/>
  <c r="W47" i="2"/>
  <c r="G11" i="3" s="1"/>
  <c r="W46" i="2"/>
  <c r="G10" i="3" s="1"/>
  <c r="W45" i="2"/>
  <c r="G9" i="3" s="1"/>
  <c r="W49" i="2" l="1"/>
  <c r="G13" i="3" s="1"/>
</calcChain>
</file>

<file path=xl/sharedStrings.xml><?xml version="1.0" encoding="utf-8"?>
<sst xmlns="http://schemas.openxmlformats.org/spreadsheetml/2006/main" count="194" uniqueCount="151">
  <si>
    <t>Pebble Count Data Sheet</t>
  </si>
  <si>
    <t>River / Tributary:</t>
  </si>
  <si>
    <t>Crew:</t>
  </si>
  <si>
    <t xml:space="preserve">  Crew:</t>
  </si>
  <si>
    <t xml:space="preserve">Site: </t>
  </si>
  <si>
    <t xml:space="preserve">  PRM: </t>
  </si>
  <si>
    <t>Date / Time:</t>
  </si>
  <si>
    <t>Length &amp; Interval:</t>
  </si>
  <si>
    <t>Field Book #</t>
  </si>
  <si>
    <t>Comments:</t>
  </si>
  <si>
    <t>Additional Comments</t>
  </si>
  <si>
    <t>Size (mm)</t>
  </si>
  <si>
    <t>Left</t>
  </si>
  <si>
    <t>Sum</t>
  </si>
  <si>
    <t xml:space="preserve">Cum % </t>
  </si>
  <si>
    <t>Center</t>
  </si>
  <si>
    <t>Right</t>
  </si>
  <si>
    <t>Cum Ave</t>
  </si>
  <si>
    <t>&lt; 2</t>
  </si>
  <si>
    <t>Photo Log</t>
  </si>
  <si>
    <t>Photo #</t>
  </si>
  <si>
    <t>Description</t>
  </si>
  <si>
    <t>LEFT  COUNT</t>
  </si>
  <si>
    <t>CENTER  COUNT</t>
  </si>
  <si>
    <t>RIGHT  COUNT</t>
  </si>
  <si>
    <t>QC1______________</t>
  </si>
  <si>
    <t>RAV</t>
  </si>
  <si>
    <t>Photo Backup_____________</t>
  </si>
  <si>
    <t>QC1______RAV________</t>
  </si>
  <si>
    <t>Results Analysis</t>
  </si>
  <si>
    <t>Wet -16 mm Weight</t>
  </si>
  <si>
    <t>lbs</t>
  </si>
  <si>
    <t>River:</t>
  </si>
  <si>
    <t>Dry -16 mm Weight</t>
  </si>
  <si>
    <t>g  =</t>
  </si>
  <si>
    <t>% Moisture</t>
  </si>
  <si>
    <t xml:space="preserve">  Comments:</t>
  </si>
  <si>
    <t>Sample Location:</t>
  </si>
  <si>
    <t>Field Sieve Results</t>
  </si>
  <si>
    <t>Raw</t>
  </si>
  <si>
    <t>Adjusted for Moisture</t>
  </si>
  <si>
    <t>Cumulative Weight</t>
  </si>
  <si>
    <t>% Finer Field</t>
  </si>
  <si>
    <t>%Finer Lab</t>
  </si>
  <si>
    <t>Adjusted % Finer Lab</t>
  </si>
  <si>
    <t>Compiled Resuts</t>
  </si>
  <si>
    <t>Total Sample Weight</t>
  </si>
  <si>
    <t>(1)</t>
  </si>
  <si>
    <t>(2)</t>
  </si>
  <si>
    <t>(3)</t>
  </si>
  <si>
    <t>(4)</t>
  </si>
  <si>
    <t>Bucket #</t>
  </si>
  <si>
    <t>Bucket Wt (lbs)</t>
  </si>
  <si>
    <t>Bucket + Sample (lbs)</t>
  </si>
  <si>
    <t>Sample Wt   (lbs)</t>
  </si>
  <si>
    <t>Col 3 - Col 2</t>
  </si>
  <si>
    <t xml:space="preserve">  </t>
  </si>
  <si>
    <t>Totals</t>
  </si>
  <si>
    <t>Retained Weight</t>
  </si>
  <si>
    <t>(5)</t>
  </si>
  <si>
    <t>(6)</t>
  </si>
  <si>
    <t>(7)</t>
  </si>
  <si>
    <t>(8)</t>
  </si>
  <si>
    <t>Sieve Size (mm)</t>
  </si>
  <si>
    <t>Container   Wt  (lbs)</t>
  </si>
  <si>
    <t>Wt 1         (lbs)</t>
  </si>
  <si>
    <t>Wt 2             (lbs)</t>
  </si>
  <si>
    <t>Total Weight (lbs)           (Containers + material)</t>
  </si>
  <si>
    <t># of Containers * Container Weight (lbs)</t>
  </si>
  <si>
    <t>Sediment Weight  (lbs)</t>
  </si>
  <si>
    <t>CumulativeWeight of Samples (lbs)</t>
  </si>
  <si>
    <t xml:space="preserve"> # Wts * Col 2</t>
  </si>
  <si>
    <t>Col 5 - Col 6</t>
  </si>
  <si>
    <t>Sum Vertically</t>
  </si>
  <si>
    <r>
      <t xml:space="preserve">360 </t>
    </r>
    <r>
      <rPr>
        <sz val="11"/>
        <color theme="1"/>
        <rFont val="Arial"/>
        <family val="2"/>
      </rPr>
      <t xml:space="preserve">* </t>
    </r>
  </si>
  <si>
    <r>
      <t xml:space="preserve">256 </t>
    </r>
    <r>
      <rPr>
        <sz val="11"/>
        <color theme="1"/>
        <rFont val="Arial"/>
        <family val="2"/>
      </rPr>
      <t>*</t>
    </r>
  </si>
  <si>
    <r>
      <t xml:space="preserve">180 </t>
    </r>
    <r>
      <rPr>
        <sz val="11"/>
        <color theme="1"/>
        <rFont val="Arial"/>
        <family val="2"/>
      </rPr>
      <t xml:space="preserve">* </t>
    </r>
  </si>
  <si>
    <r>
      <t xml:space="preserve">128 </t>
    </r>
    <r>
      <rPr>
        <sz val="11"/>
        <color theme="1"/>
        <rFont val="Arial"/>
        <family val="2"/>
      </rPr>
      <t xml:space="preserve">* </t>
    </r>
  </si>
  <si>
    <t>90.0*</t>
  </si>
  <si>
    <t>64.0*</t>
  </si>
  <si>
    <t>* Larger samples sorted by size using gravelometer</t>
  </si>
  <si>
    <t>Total Sample Weight - Total Retained Weight</t>
  </si>
  <si>
    <t>=</t>
  </si>
  <si>
    <t xml:space="preserve">Total Sample Weight  </t>
  </si>
  <si>
    <t xml:space="preserve">Label Bag and Tag: Date, River, PRM, Sample # (Typically only one sample per site, so sample 1), then sample type "Surface/Subsurface", "Subsurface", "Bank", "Trib Fan" or "Trib Channel" along with “Minus 16" and WP #. </t>
  </si>
  <si>
    <t>QC1:</t>
  </si>
  <si>
    <t>Photo Backup #</t>
  </si>
  <si>
    <t>Page:</t>
  </si>
  <si>
    <t>D%</t>
  </si>
  <si>
    <t>Gr</t>
  </si>
  <si>
    <t>%Gravel</t>
  </si>
  <si>
    <t>%Sand</t>
  </si>
  <si>
    <t>%Silt/Clay</t>
  </si>
  <si>
    <t>Average</t>
  </si>
  <si>
    <t>Page _1____ of ___2___</t>
  </si>
  <si>
    <t>Sieve</t>
  </si>
  <si>
    <t>Combined</t>
  </si>
  <si>
    <t>Field+Lab</t>
  </si>
  <si>
    <t>D16 (mm)</t>
  </si>
  <si>
    <t>D50 (mm)</t>
  </si>
  <si>
    <t>D84 (mm)</t>
  </si>
  <si>
    <t>D90 (mm)</t>
  </si>
  <si>
    <t>Gr (-)</t>
  </si>
  <si>
    <t>% Sand Cover</t>
  </si>
  <si>
    <t>% Gravel</t>
  </si>
  <si>
    <t>% Sand</t>
  </si>
  <si>
    <t>% Silt/Clay</t>
  </si>
  <si>
    <t>Sheets:</t>
  </si>
  <si>
    <t>Dist Chart—Sediment distribution curves for surface and subsurface samples</t>
  </si>
  <si>
    <t>Summary—Summarized data from subsurface and surface samples.  Data includes significant grain sizes, gradation coefficient, and percent sand, percent gravel, and percent silt/clay</t>
  </si>
  <si>
    <t>SubS —Electronic version of Field Sieve Data sheet as described in ISR study 6.6 section 4.1.2.9.  Additional data includes an image of lab results from bulk sample, and results of field sieve data adjusted for lab results included in cells AD2:AK27.</t>
  </si>
  <si>
    <t>Surface—Electronic version of pages 1 and 2 of Field Pebble Count data sheet as described in ISR study 6.6 section 4.1.2.9.  Additional data included in cells E38:W47 show calculation of significant grain sizes and percent of sand, gravel and silt.</t>
  </si>
  <si>
    <t>Waypoint #s:</t>
  </si>
  <si>
    <t>Subsurface Field Sieve Data Sheet</t>
  </si>
  <si>
    <t xml:space="preserve">  Northing / Lat:</t>
  </si>
  <si>
    <t xml:space="preserve">  Easting / Long:</t>
  </si>
  <si>
    <t>Sample Number:</t>
  </si>
  <si>
    <t>Sample Type:     Main Ch Bar      Bank      Trib Fan      Trib Chan</t>
  </si>
  <si>
    <t xml:space="preserve">        Excess Water (lbs)</t>
  </si>
  <si>
    <t>NOTE:</t>
  </si>
  <si>
    <t>* All photos and locations are documented</t>
  </si>
  <si>
    <t>on the Surface Sample Data Sheet</t>
  </si>
  <si>
    <t>Remainder</t>
  </si>
  <si>
    <t>Subsample    to lab</t>
  </si>
  <si>
    <t>Surface Sample Data Sheet</t>
  </si>
  <si>
    <t>n/a</t>
  </si>
  <si>
    <t>Sample #</t>
  </si>
  <si>
    <t>Subsuface Sample Performed with Surface?</t>
  </si>
  <si>
    <t>Sample Type:  Main Ch  Trib Fan  Toe of Bank  Lateral Feature</t>
  </si>
  <si>
    <t>Northing / Lat:</t>
  </si>
  <si>
    <t>Easting / Long:</t>
  </si>
  <si>
    <t>MDH</t>
  </si>
  <si>
    <t>Prm 184</t>
  </si>
  <si>
    <t>S-2</t>
  </si>
  <si>
    <t>MDH, RAV, RET, CB</t>
  </si>
  <si>
    <t>414.8 - 411.2</t>
  </si>
  <si>
    <t xml:space="preserve"> ___1_ of __1_</t>
  </si>
  <si>
    <t xml:space="preserve">Little Tsusina </t>
  </si>
  <si>
    <t>PRM 184</t>
  </si>
  <si>
    <t>Y</t>
  </si>
  <si>
    <t>MDH, RET, RAV, CB</t>
  </si>
  <si>
    <t>100' x 1'</t>
  </si>
  <si>
    <t>Little Tsusena</t>
  </si>
  <si>
    <t>High Stage Deposits</t>
  </si>
  <si>
    <t>Site on arrival view u/s</t>
  </si>
  <si>
    <t>Surface at 50' mark</t>
  </si>
  <si>
    <t>sample hole</t>
  </si>
  <si>
    <t>pit filled before leaving</t>
  </si>
  <si>
    <t>Page _2____ of ___2___</t>
  </si>
  <si>
    <t>Little Tsusena Ck.</t>
  </si>
  <si>
    <t>Surface Sample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</si>
</sst>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
    <numFmt numFmtId="165" formatCode="0.0%"/>
  </numFmts>
  <fonts count="19" x14ac:knownFonts="1">
    <font>
      <sz val="11"/>
      <color theme="1"/>
      <name val="Calibri"/>
      <family val="2"/>
      <scheme val="minor"/>
    </font>
    <font>
      <sz val="11"/>
      <color theme="1"/>
      <name val="Calibri"/>
      <family val="2"/>
      <scheme val="minor"/>
    </font>
    <font>
      <sz val="11"/>
      <color theme="1"/>
      <name val="Arial"/>
      <family val="2"/>
    </font>
    <font>
      <sz val="9"/>
      <color theme="1"/>
      <name val="Arial"/>
      <family val="2"/>
    </font>
    <font>
      <sz val="18"/>
      <color theme="1"/>
      <name val="Arial"/>
      <family val="2"/>
    </font>
    <font>
      <b/>
      <sz val="12"/>
      <color theme="1"/>
      <name val="Arial"/>
      <family val="2"/>
    </font>
    <font>
      <b/>
      <sz val="11"/>
      <color theme="1"/>
      <name val="Arial"/>
      <family val="2"/>
    </font>
    <font>
      <b/>
      <sz val="9"/>
      <color theme="1"/>
      <name val="Arial"/>
      <family val="2"/>
    </font>
    <font>
      <sz val="14"/>
      <color theme="1"/>
      <name val="Arial"/>
      <family val="2"/>
    </font>
    <font>
      <u/>
      <sz val="11"/>
      <color theme="1"/>
      <name val="Arial"/>
      <family val="2"/>
    </font>
    <font>
      <sz val="13.75"/>
      <color rgb="FF000000"/>
      <name val="Arial"/>
      <family val="2"/>
    </font>
    <font>
      <b/>
      <sz val="14"/>
      <color theme="1"/>
      <name val="Arial"/>
      <family val="2"/>
    </font>
    <font>
      <u/>
      <sz val="9"/>
      <color theme="1"/>
      <name val="Arial"/>
      <family val="2"/>
    </font>
    <font>
      <i/>
      <sz val="8"/>
      <color theme="1"/>
      <name val="Arial"/>
      <family val="2"/>
    </font>
    <font>
      <i/>
      <sz val="11"/>
      <color theme="1"/>
      <name val="Arial"/>
      <family val="2"/>
    </font>
    <font>
      <u/>
      <sz val="10"/>
      <color theme="1"/>
      <name val="Arial"/>
      <family val="2"/>
    </font>
    <font>
      <sz val="12"/>
      <color theme="1"/>
      <name val="Times New Roman"/>
      <family val="1"/>
    </font>
    <font>
      <sz val="10"/>
      <color theme="1"/>
      <name val="Arial"/>
      <family val="2"/>
    </font>
    <font>
      <i/>
      <sz val="10"/>
      <color theme="1"/>
      <name val="Arial"/>
      <family val="2"/>
    </font>
  </fonts>
  <fills count="6">
    <fill>
      <patternFill patternType="none"/>
    </fill>
    <fill>
      <patternFill patternType="gray125"/>
    </fill>
    <fill>
      <patternFill patternType="solid">
        <fgColor rgb="FF92D050"/>
        <bgColor indexed="64"/>
      </patternFill>
    </fill>
    <fill>
      <patternFill patternType="solid">
        <fgColor theme="2"/>
        <bgColor indexed="64"/>
      </patternFill>
    </fill>
    <fill>
      <patternFill patternType="solid">
        <fgColor theme="4" tint="0.79998168889431442"/>
        <bgColor indexed="64"/>
      </patternFill>
    </fill>
    <fill>
      <patternFill patternType="solid">
        <fgColor rgb="FFFFFF00"/>
        <bgColor indexed="64"/>
      </patternFill>
    </fill>
  </fills>
  <borders count="3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190">
    <xf numFmtId="0" fontId="0" fillId="0" borderId="0" xfId="0"/>
    <xf numFmtId="0" fontId="2" fillId="0" borderId="0" xfId="0" applyFont="1"/>
    <xf numFmtId="0" fontId="3" fillId="0" borderId="0" xfId="0" applyFont="1"/>
    <xf numFmtId="0" fontId="4" fillId="0" borderId="0" xfId="0" applyFont="1" applyAlignment="1"/>
    <xf numFmtId="0" fontId="4" fillId="0" borderId="0" xfId="0" applyFont="1" applyAlignment="1">
      <alignment horizontal="center"/>
    </xf>
    <xf numFmtId="0" fontId="3" fillId="0" borderId="0" xfId="0" applyFont="1" applyAlignment="1">
      <alignment horizontal="center"/>
    </xf>
    <xf numFmtId="0" fontId="2" fillId="0" borderId="1" xfId="0" applyFont="1" applyBorder="1"/>
    <xf numFmtId="0" fontId="3" fillId="0" borderId="0" xfId="0" applyFont="1" applyBorder="1"/>
    <xf numFmtId="0" fontId="2" fillId="0" borderId="0" xfId="0" applyFont="1" applyBorder="1"/>
    <xf numFmtId="0" fontId="2" fillId="0" borderId="2" xfId="0" applyFont="1" applyBorder="1"/>
    <xf numFmtId="14" fontId="2" fillId="0" borderId="2" xfId="0" applyNumberFormat="1" applyFont="1" applyBorder="1"/>
    <xf numFmtId="20" fontId="2" fillId="0" borderId="2" xfId="0" applyNumberFormat="1" applyFont="1" applyBorder="1"/>
    <xf numFmtId="0" fontId="2" fillId="0" borderId="3" xfId="0" applyFont="1" applyBorder="1"/>
    <xf numFmtId="0" fontId="2" fillId="0" borderId="0" xfId="0" quotePrefix="1" applyFont="1"/>
    <xf numFmtId="0" fontId="2" fillId="0" borderId="2" xfId="0" quotePrefix="1" applyFont="1" applyBorder="1"/>
    <xf numFmtId="0" fontId="2" fillId="0" borderId="2" xfId="0" applyFont="1" applyBorder="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0" fontId="2" fillId="0" borderId="0" xfId="0" quotePrefix="1" applyFont="1" applyBorder="1"/>
    <xf numFmtId="0" fontId="2" fillId="0" borderId="1" xfId="0" quotePrefix="1" applyFont="1" applyBorder="1"/>
    <xf numFmtId="0" fontId="2" fillId="0" borderId="1" xfId="0" applyFont="1" applyBorder="1" applyAlignment="1">
      <alignment horizontal="center"/>
    </xf>
    <xf numFmtId="0" fontId="2" fillId="0" borderId="0" xfId="0" applyFont="1" applyBorder="1" applyAlignment="1">
      <alignment horizontal="right"/>
    </xf>
    <xf numFmtId="0" fontId="5" fillId="0" borderId="0" xfId="0" applyFont="1" applyFill="1" applyBorder="1" applyAlignment="1">
      <alignment horizont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6" xfId="0" applyFont="1" applyFill="1" applyBorder="1" applyAlignment="1">
      <alignment horizontal="right" vertical="center" wrapText="1"/>
    </xf>
    <xf numFmtId="0" fontId="2" fillId="0" borderId="6" xfId="0" applyFont="1" applyFill="1" applyBorder="1" applyAlignment="1">
      <alignment vertical="center" wrapText="1"/>
    </xf>
    <xf numFmtId="0" fontId="2" fillId="0" borderId="4" xfId="0" applyFont="1" applyFill="1" applyBorder="1"/>
    <xf numFmtId="0" fontId="2" fillId="0" borderId="0" xfId="0" applyFont="1" applyFill="1" applyBorder="1"/>
    <xf numFmtId="0" fontId="2" fillId="0" borderId="4" xfId="0" applyFont="1" applyFill="1" applyBorder="1" applyAlignment="1">
      <alignment horizontal="right" vertical="center" wrapText="1"/>
    </xf>
    <xf numFmtId="0" fontId="2" fillId="0" borderId="4" xfId="0" applyFont="1" applyFill="1" applyBorder="1" applyAlignment="1"/>
    <xf numFmtId="0" fontId="8" fillId="0" borderId="0" xfId="0" applyFont="1" applyFill="1" applyBorder="1" applyAlignment="1"/>
    <xf numFmtId="0" fontId="9" fillId="0" borderId="0" xfId="0" applyFont="1" applyFill="1" applyBorder="1" applyAlignment="1"/>
    <xf numFmtId="0" fontId="2" fillId="0" borderId="0" xfId="0" quotePrefix="1" applyFont="1" applyFill="1" applyBorder="1"/>
    <xf numFmtId="0" fontId="2" fillId="0" borderId="0" xfId="0" applyFont="1" applyFill="1" applyBorder="1" applyAlignment="1"/>
    <xf numFmtId="0" fontId="2" fillId="0" borderId="4" xfId="0" applyFont="1" applyFill="1" applyBorder="1" applyAlignment="1">
      <alignment vertical="center"/>
    </xf>
    <xf numFmtId="0" fontId="2" fillId="0" borderId="4" xfId="0" quotePrefix="1" applyFont="1" applyFill="1" applyBorder="1" applyAlignment="1"/>
    <xf numFmtId="0" fontId="2" fillId="0" borderId="4" xfId="0" applyFont="1" applyFill="1" applyBorder="1" applyAlignment="1">
      <alignment vertical="center" wrapText="1"/>
    </xf>
    <xf numFmtId="0" fontId="2" fillId="0" borderId="12" xfId="0" applyFont="1" applyFill="1" applyBorder="1" applyAlignment="1">
      <alignment horizontal="right" vertical="center" wrapText="1"/>
    </xf>
    <xf numFmtId="0" fontId="2" fillId="0" borderId="12" xfId="0" applyFont="1" applyFill="1" applyBorder="1" applyAlignment="1"/>
    <xf numFmtId="164" fontId="2" fillId="0" borderId="0" xfId="0" applyNumberFormat="1" applyFont="1" applyFill="1" applyBorder="1"/>
    <xf numFmtId="0" fontId="10" fillId="0" borderId="0" xfId="0" applyFont="1" applyBorder="1"/>
    <xf numFmtId="0" fontId="3" fillId="0" borderId="0" xfId="0" applyFont="1" applyFill="1" applyBorder="1"/>
    <xf numFmtId="0" fontId="2" fillId="0" borderId="0" xfId="0" applyFont="1" applyFill="1" applyBorder="1" applyAlignment="1">
      <alignment horizontal="center"/>
    </xf>
    <xf numFmtId="0" fontId="9" fillId="0" borderId="13" xfId="0" applyFont="1" applyFill="1" applyBorder="1" applyAlignment="1"/>
    <xf numFmtId="0" fontId="9" fillId="0" borderId="5" xfId="0" applyFont="1" applyFill="1" applyBorder="1" applyAlignment="1"/>
    <xf numFmtId="0" fontId="9" fillId="0" borderId="16" xfId="0" applyFont="1" applyFill="1" applyBorder="1" applyAlignment="1"/>
    <xf numFmtId="0" fontId="9" fillId="0" borderId="8" xfId="0" applyFont="1" applyFill="1" applyBorder="1" applyAlignment="1"/>
    <xf numFmtId="0" fontId="2" fillId="0" borderId="0" xfId="0" applyFont="1" applyAlignment="1">
      <alignment horizontal="right"/>
    </xf>
    <xf numFmtId="0" fontId="2" fillId="0" borderId="0" xfId="0" applyFont="1" applyBorder="1" applyAlignment="1">
      <alignment horizontal="center" vertical="center"/>
    </xf>
    <xf numFmtId="0" fontId="9" fillId="0" borderId="18" xfId="0" applyFont="1" applyFill="1" applyBorder="1" applyAlignment="1"/>
    <xf numFmtId="0" fontId="9" fillId="0" borderId="11" xfId="0" applyFont="1" applyFill="1" applyBorder="1" applyAlignment="1"/>
    <xf numFmtId="0" fontId="9" fillId="0" borderId="19" xfId="0" applyFont="1" applyFill="1" applyBorder="1" applyAlignment="1"/>
    <xf numFmtId="0" fontId="9" fillId="0" borderId="20" xfId="0" applyFont="1" applyFill="1" applyBorder="1" applyAlignment="1"/>
    <xf numFmtId="0" fontId="12" fillId="0" borderId="0" xfId="0" applyFont="1" applyFill="1" applyBorder="1" applyAlignment="1"/>
    <xf numFmtId="0" fontId="2" fillId="0" borderId="0" xfId="0" applyFont="1" applyFill="1" applyBorder="1" applyAlignment="1">
      <alignment horizontal="left"/>
    </xf>
    <xf numFmtId="164" fontId="2" fillId="0" borderId="0" xfId="0" applyNumberFormat="1" applyFont="1"/>
    <xf numFmtId="0" fontId="2" fillId="2" borderId="0" xfId="0" applyFont="1" applyFill="1"/>
    <xf numFmtId="2" fontId="2" fillId="0" borderId="0" xfId="0" applyNumberFormat="1" applyFont="1"/>
    <xf numFmtId="9" fontId="2" fillId="0" borderId="0" xfId="1" applyFont="1"/>
    <xf numFmtId="0" fontId="2" fillId="0" borderId="4" xfId="0" applyFont="1" applyBorder="1" applyAlignment="1">
      <alignment horizontal="center" wrapText="1"/>
    </xf>
    <xf numFmtId="0" fontId="2" fillId="0" borderId="4" xfId="0" applyFont="1" applyBorder="1" applyAlignment="1">
      <alignment horizontal="center" vertical="center" wrapText="1"/>
    </xf>
    <xf numFmtId="0" fontId="2" fillId="0" borderId="4" xfId="0" applyFont="1" applyBorder="1"/>
    <xf numFmtId="9" fontId="2" fillId="0" borderId="4" xfId="1" applyFont="1" applyBorder="1"/>
    <xf numFmtId="0" fontId="2" fillId="3" borderId="4" xfId="0" applyFont="1" applyFill="1" applyBorder="1"/>
    <xf numFmtId="43" fontId="2" fillId="0" borderId="4" xfId="0" applyNumberFormat="1" applyFont="1" applyBorder="1"/>
    <xf numFmtId="164" fontId="2" fillId="0" borderId="4" xfId="0" applyNumberFormat="1" applyFont="1" applyBorder="1"/>
    <xf numFmtId="0" fontId="2" fillId="0" borderId="24" xfId="0" quotePrefix="1" applyFont="1" applyBorder="1" applyAlignment="1">
      <alignment horizontal="center"/>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2" fillId="0" borderId="2" xfId="0" quotePrefix="1" applyFont="1" applyBorder="1" applyAlignment="1">
      <alignment horizontal="right"/>
    </xf>
    <xf numFmtId="0" fontId="13" fillId="0" borderId="4" xfId="0" applyFont="1" applyBorder="1" applyAlignment="1">
      <alignment horizontal="center" vertical="center" wrapText="1"/>
    </xf>
    <xf numFmtId="0" fontId="2" fillId="0" borderId="4" xfId="0" applyFont="1" applyBorder="1" applyAlignment="1">
      <alignment horizontal="center" vertical="center"/>
    </xf>
    <xf numFmtId="164" fontId="2" fillId="0" borderId="4" xfId="0" applyNumberFormat="1" applyFont="1" applyBorder="1" applyAlignment="1">
      <alignment horizontal="center"/>
    </xf>
    <xf numFmtId="164" fontId="2" fillId="0" borderId="1" xfId="0" applyNumberFormat="1" applyFont="1" applyBorder="1"/>
    <xf numFmtId="0" fontId="2" fillId="0" borderId="0" xfId="0" applyFont="1" applyBorder="1" applyAlignment="1">
      <alignment vertical="center"/>
    </xf>
    <xf numFmtId="0" fontId="2" fillId="2" borderId="4" xfId="0" applyFont="1" applyFill="1" applyBorder="1"/>
    <xf numFmtId="0" fontId="2" fillId="0" borderId="4" xfId="0" applyFont="1" applyBorder="1" applyAlignment="1">
      <alignment horizontal="center"/>
    </xf>
    <xf numFmtId="0" fontId="2" fillId="0" borderId="0" xfId="0" applyFont="1" applyBorder="1" applyAlignment="1"/>
    <xf numFmtId="0" fontId="2" fillId="0" borderId="0" xfId="0" applyFont="1" applyAlignment="1">
      <alignment horizontal="center" vertical="top"/>
    </xf>
    <xf numFmtId="0" fontId="2" fillId="0" borderId="0" xfId="0" applyFont="1" applyBorder="1" applyAlignment="1">
      <alignment horizontal="right" vertical="center"/>
    </xf>
    <xf numFmtId="0" fontId="2" fillId="0" borderId="4" xfId="0" quotePrefix="1" applyFont="1" applyBorder="1" applyAlignment="1">
      <alignment horizontal="center"/>
    </xf>
    <xf numFmtId="0" fontId="2" fillId="0" borderId="0" xfId="0" quotePrefix="1" applyFont="1" applyBorder="1" applyAlignment="1">
      <alignment horizontal="center"/>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0" fillId="0" borderId="0" xfId="0" applyFont="1"/>
    <xf numFmtId="164" fontId="2" fillId="0" borderId="4" xfId="0" applyNumberFormat="1" applyFont="1" applyBorder="1" applyAlignment="1">
      <alignment horizontal="center" vertical="center" wrapText="1"/>
    </xf>
    <xf numFmtId="164" fontId="2" fillId="0" borderId="4" xfId="0" quotePrefix="1" applyNumberFormat="1" applyFont="1" applyBorder="1" applyAlignment="1">
      <alignment horizontal="center"/>
    </xf>
    <xf numFmtId="0" fontId="2" fillId="4" borderId="4" xfId="0" applyFont="1" applyFill="1" applyBorder="1" applyAlignment="1">
      <alignment horizontal="center" wrapText="1"/>
    </xf>
    <xf numFmtId="0" fontId="2" fillId="4" borderId="4" xfId="0" applyFont="1" applyFill="1" applyBorder="1" applyAlignment="1">
      <alignment horizontal="center" vertical="center"/>
    </xf>
    <xf numFmtId="0" fontId="2" fillId="0" borderId="10" xfId="0" applyFont="1" applyFill="1" applyBorder="1"/>
    <xf numFmtId="0" fontId="2" fillId="0" borderId="2" xfId="0" applyFont="1" applyFill="1" applyBorder="1"/>
    <xf numFmtId="0" fontId="2" fillId="0" borderId="8" xfId="0" applyFont="1" applyFill="1" applyBorder="1"/>
    <xf numFmtId="0" fontId="14" fillId="0" borderId="0" xfId="0" applyFont="1"/>
    <xf numFmtId="0" fontId="2" fillId="0" borderId="1" xfId="0" quotePrefix="1" applyFont="1" applyBorder="1" applyAlignment="1">
      <alignment horizontal="center"/>
    </xf>
    <xf numFmtId="0" fontId="2" fillId="0" borderId="0" xfId="0" quotePrefix="1" applyFont="1" applyAlignment="1">
      <alignment horizontal="center"/>
    </xf>
    <xf numFmtId="165" fontId="2" fillId="0" borderId="1" xfId="1" applyNumberFormat="1" applyFont="1" applyBorder="1"/>
    <xf numFmtId="0" fontId="16" fillId="0" borderId="0" xfId="0" applyFont="1" applyFill="1"/>
    <xf numFmtId="0" fontId="14" fillId="0" borderId="0" xfId="0" applyFont="1" applyAlignment="1">
      <alignment vertical="top" wrapText="1"/>
    </xf>
    <xf numFmtId="0" fontId="9" fillId="0" borderId="1" xfId="0" applyFont="1" applyBorder="1"/>
    <xf numFmtId="165" fontId="2" fillId="5" borderId="0" xfId="1" applyNumberFormat="1" applyFont="1" applyFill="1"/>
    <xf numFmtId="164" fontId="2" fillId="5" borderId="4" xfId="0" applyNumberFormat="1" applyFont="1" applyFill="1" applyBorder="1" applyAlignment="1">
      <alignment horizontal="left"/>
    </xf>
    <xf numFmtId="164" fontId="2" fillId="5" borderId="4" xfId="0" quotePrefix="1" applyNumberFormat="1" applyFont="1" applyFill="1" applyBorder="1" applyAlignment="1">
      <alignment horizontal="left"/>
    </xf>
    <xf numFmtId="0" fontId="2" fillId="5" borderId="4" xfId="0" applyFont="1" applyFill="1" applyBorder="1" applyAlignment="1">
      <alignment horizontal="left"/>
    </xf>
    <xf numFmtId="9" fontId="2" fillId="0" borderId="4" xfId="1" applyNumberFormat="1" applyFont="1" applyBorder="1"/>
    <xf numFmtId="0" fontId="2" fillId="5" borderId="0" xfId="0" applyFont="1" applyFill="1"/>
    <xf numFmtId="0" fontId="0" fillId="5" borderId="0" xfId="0" applyFill="1" applyAlignment="1">
      <alignment horizontal="center"/>
    </xf>
    <xf numFmtId="164" fontId="0" fillId="5" borderId="0" xfId="0" applyNumberFormat="1" applyFill="1" applyAlignment="1">
      <alignment horizontal="center"/>
    </xf>
    <xf numFmtId="0" fontId="0" fillId="5" borderId="0" xfId="0" applyFill="1"/>
    <xf numFmtId="0" fontId="2" fillId="5" borderId="0" xfId="0" applyFont="1" applyFill="1" applyBorder="1"/>
    <xf numFmtId="0" fontId="3" fillId="5" borderId="0" xfId="0" applyFont="1" applyFill="1" applyBorder="1"/>
    <xf numFmtId="2" fontId="2" fillId="5" borderId="0" xfId="0" applyNumberFormat="1" applyFont="1" applyFill="1" applyBorder="1"/>
    <xf numFmtId="0" fontId="0" fillId="0" borderId="0" xfId="0" applyAlignment="1">
      <alignment vertical="center"/>
    </xf>
    <xf numFmtId="0" fontId="0" fillId="5" borderId="0" xfId="0" applyFill="1" applyAlignment="1">
      <alignment horizontal="center"/>
    </xf>
    <xf numFmtId="164" fontId="2" fillId="0" borderId="4" xfId="0" applyNumberFormat="1" applyFont="1" applyFill="1" applyBorder="1" applyAlignment="1">
      <alignment horizontal="center"/>
    </xf>
    <xf numFmtId="164" fontId="2" fillId="0" borderId="25" xfId="0" applyNumberFormat="1" applyFont="1" applyFill="1" applyBorder="1" applyAlignment="1">
      <alignment horizontal="center"/>
    </xf>
    <xf numFmtId="164" fontId="2" fillId="0" borderId="4" xfId="0" applyNumberFormat="1" applyFont="1" applyFill="1" applyBorder="1" applyAlignment="1">
      <alignment horizontal="center" vertical="center" wrapText="1"/>
    </xf>
    <xf numFmtId="0" fontId="2" fillId="0" borderId="26" xfId="0" applyFont="1" applyFill="1" applyBorder="1"/>
    <xf numFmtId="0" fontId="2" fillId="0" borderId="0" xfId="0" applyFont="1" applyBorder="1" applyAlignment="1">
      <alignment horizontal="center" vertical="top"/>
    </xf>
    <xf numFmtId="0" fontId="2" fillId="0" borderId="0" xfId="0" applyFont="1" applyBorder="1" applyAlignment="1">
      <alignment vertical="top"/>
    </xf>
    <xf numFmtId="0" fontId="7" fillId="0" borderId="25" xfId="0" applyFont="1" applyBorder="1" applyAlignment="1">
      <alignment horizontal="center" vertical="center"/>
    </xf>
    <xf numFmtId="0" fontId="2" fillId="5" borderId="13" xfId="0" quotePrefix="1" applyFont="1" applyFill="1" applyBorder="1" applyAlignment="1">
      <alignment horizontal="center" vertical="center"/>
    </xf>
    <xf numFmtId="0" fontId="2" fillId="5" borderId="6" xfId="0" applyFont="1" applyFill="1" applyBorder="1" applyAlignment="1">
      <alignment horizontal="right" vertical="center" wrapText="1"/>
    </xf>
    <xf numFmtId="0" fontId="2" fillId="5" borderId="6" xfId="0" quotePrefix="1" applyFont="1" applyFill="1" applyBorder="1" applyAlignment="1">
      <alignment horizontal="center" vertical="center"/>
    </xf>
    <xf numFmtId="164" fontId="2" fillId="0" borderId="7" xfId="0" applyNumberFormat="1" applyFont="1" applyFill="1" applyBorder="1"/>
    <xf numFmtId="0" fontId="2" fillId="5" borderId="16" xfId="0" quotePrefix="1" applyFont="1" applyFill="1" applyBorder="1" applyAlignment="1">
      <alignment horizontal="center" vertical="center"/>
    </xf>
    <xf numFmtId="0" fontId="2" fillId="5" borderId="4" xfId="0" applyFont="1" applyFill="1" applyBorder="1" applyAlignment="1">
      <alignment horizontal="right" vertical="center" wrapText="1"/>
    </xf>
    <xf numFmtId="0" fontId="2" fillId="5" borderId="4" xfId="0" quotePrefix="1" applyFont="1" applyFill="1" applyBorder="1" applyAlignment="1">
      <alignment horizontal="center" vertical="center"/>
    </xf>
    <xf numFmtId="164" fontId="2" fillId="0" borderId="9" xfId="0" applyNumberFormat="1" applyFont="1" applyFill="1" applyBorder="1"/>
    <xf numFmtId="0" fontId="2" fillId="5" borderId="16" xfId="0" applyFont="1" applyFill="1" applyBorder="1" applyAlignment="1">
      <alignment horizontal="center" vertical="center"/>
    </xf>
    <xf numFmtId="0" fontId="2" fillId="5" borderId="4" xfId="0" applyFont="1" applyFill="1" applyBorder="1" applyAlignment="1">
      <alignment horizontal="center" vertical="center"/>
    </xf>
    <xf numFmtId="164" fontId="2" fillId="5" borderId="16" xfId="0" quotePrefix="1" applyNumberFormat="1" applyFont="1" applyFill="1" applyBorder="1" applyAlignment="1">
      <alignment horizontal="center" vertical="center"/>
    </xf>
    <xf numFmtId="164" fontId="2" fillId="5" borderId="4" xfId="0" quotePrefix="1" applyNumberFormat="1" applyFont="1" applyFill="1" applyBorder="1" applyAlignment="1">
      <alignment horizontal="center" vertical="center"/>
    </xf>
    <xf numFmtId="0" fontId="2" fillId="5" borderId="18"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5" borderId="12" xfId="0" applyFont="1" applyFill="1" applyBorder="1" applyAlignment="1">
      <alignment horizontal="right" vertical="center" wrapText="1"/>
    </xf>
    <xf numFmtId="0" fontId="2" fillId="5" borderId="12" xfId="0" applyFont="1" applyFill="1" applyBorder="1" applyAlignment="1">
      <alignment horizontal="center" vertical="center"/>
    </xf>
    <xf numFmtId="164" fontId="2" fillId="0" borderId="30" xfId="0" applyNumberFormat="1" applyFont="1" applyFill="1" applyBorder="1"/>
    <xf numFmtId="0" fontId="7" fillId="0" borderId="0" xfId="0" applyFont="1" applyBorder="1" applyAlignment="1">
      <alignment horizontal="center" vertical="center"/>
    </xf>
    <xf numFmtId="0" fontId="2" fillId="0" borderId="1" xfId="0" applyFont="1" applyBorder="1" applyAlignment="1">
      <alignment vertical="center"/>
    </xf>
    <xf numFmtId="0" fontId="2" fillId="0" borderId="1" xfId="0" applyFont="1" applyBorder="1" applyAlignment="1">
      <alignment horizontal="right"/>
    </xf>
    <xf numFmtId="0" fontId="2" fillId="0" borderId="3" xfId="0" applyFont="1" applyBorder="1" applyAlignment="1">
      <alignment horizontal="right"/>
    </xf>
    <xf numFmtId="0" fontId="14" fillId="0" borderId="0" xfId="0" applyFont="1" applyBorder="1" applyAlignment="1">
      <alignment horizontal="left"/>
    </xf>
    <xf numFmtId="164" fontId="2" fillId="0" borderId="0" xfId="0" applyNumberFormat="1" applyFont="1" applyBorder="1"/>
    <xf numFmtId="0" fontId="18" fillId="0" borderId="0" xfId="0" applyFont="1" applyBorder="1"/>
    <xf numFmtId="0" fontId="18" fillId="0" borderId="0" xfId="0" applyFont="1" applyBorder="1" applyAlignment="1">
      <alignment vertical="center"/>
    </xf>
    <xf numFmtId="0" fontId="2" fillId="0" borderId="4" xfId="0" applyFont="1" applyFill="1" applyBorder="1" applyAlignment="1">
      <alignment horizontal="center" vertic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14" fontId="2" fillId="0" borderId="2" xfId="0" applyNumberFormat="1" applyFont="1" applyBorder="1" applyAlignment="1">
      <alignment horizontal="center"/>
    </xf>
    <xf numFmtId="0" fontId="2" fillId="5" borderId="31" xfId="0" applyFont="1" applyFill="1" applyBorder="1" applyAlignment="1">
      <alignment horizontal="center" vertical="center"/>
    </xf>
    <xf numFmtId="0" fontId="2" fillId="0" borderId="25" xfId="0" applyFont="1" applyFill="1" applyBorder="1" applyAlignment="1">
      <alignment horizontal="center" vertical="center" wrapText="1"/>
    </xf>
    <xf numFmtId="0" fontId="2" fillId="0" borderId="25" xfId="0" applyFont="1" applyFill="1" applyBorder="1" applyAlignment="1">
      <alignment horizontal="right" vertical="center" wrapText="1"/>
    </xf>
    <xf numFmtId="0" fontId="2" fillId="5" borderId="25" xfId="0" applyFont="1" applyFill="1" applyBorder="1" applyAlignment="1">
      <alignment horizontal="right" vertical="center" wrapText="1"/>
    </xf>
    <xf numFmtId="0" fontId="2" fillId="5" borderId="25" xfId="0" applyFont="1" applyFill="1" applyBorder="1" applyAlignment="1">
      <alignment horizontal="center" vertical="center"/>
    </xf>
    <xf numFmtId="0" fontId="2" fillId="0" borderId="25" xfId="0" applyFont="1" applyFill="1" applyBorder="1" applyAlignment="1"/>
    <xf numFmtId="164" fontId="2" fillId="0" borderId="32" xfId="0" applyNumberFormat="1" applyFont="1" applyFill="1" applyBorder="1"/>
    <xf numFmtId="0" fontId="3" fillId="0" borderId="1" xfId="0" applyFont="1" applyBorder="1"/>
    <xf numFmtId="164" fontId="2" fillId="0" borderId="2" xfId="0" applyNumberFormat="1" applyFont="1" applyBorder="1"/>
    <xf numFmtId="0" fontId="11" fillId="0" borderId="4" xfId="0" applyFont="1" applyBorder="1" applyAlignment="1">
      <alignment horizontal="center" vertical="center"/>
    </xf>
    <xf numFmtId="0" fontId="15" fillId="0" borderId="0" xfId="0" applyFont="1" applyBorder="1" applyAlignment="1">
      <alignment horizontal="center"/>
    </xf>
    <xf numFmtId="0" fontId="17" fillId="0" borderId="0" xfId="0" applyFont="1" applyAlignment="1">
      <alignment horizontal="center" vertical="top"/>
    </xf>
    <xf numFmtId="0" fontId="14" fillId="0" borderId="0" xfId="0" applyFont="1" applyAlignment="1">
      <alignment horizontal="left" vertical="top" wrapText="1"/>
    </xf>
    <xf numFmtId="0" fontId="4" fillId="0" borderId="0" xfId="0" applyFont="1" applyAlignment="1">
      <alignment horizontal="center"/>
    </xf>
    <xf numFmtId="0" fontId="2" fillId="0" borderId="27" xfId="0" applyFont="1" applyBorder="1" applyAlignment="1">
      <alignment horizontal="center"/>
    </xf>
    <xf numFmtId="0" fontId="2" fillId="0" borderId="28" xfId="0" applyFont="1" applyBorder="1" applyAlignment="1">
      <alignment horizontal="center"/>
    </xf>
    <xf numFmtId="0" fontId="2" fillId="0" borderId="29" xfId="0" applyFont="1" applyBorder="1" applyAlignment="1">
      <alignment horizontal="center"/>
    </xf>
    <xf numFmtId="0" fontId="11" fillId="0" borderId="21" xfId="0" applyFont="1" applyBorder="1" applyAlignment="1">
      <alignment horizontal="center"/>
    </xf>
    <xf numFmtId="0" fontId="11" fillId="0" borderId="22" xfId="0" applyFont="1" applyBorder="1" applyAlignment="1">
      <alignment horizontal="center"/>
    </xf>
    <xf numFmtId="0" fontId="11" fillId="0" borderId="23" xfId="0" applyFont="1" applyBorder="1" applyAlignment="1">
      <alignment horizontal="center"/>
    </xf>
    <xf numFmtId="0" fontId="9" fillId="0" borderId="19" xfId="0" applyFont="1" applyFill="1" applyBorder="1" applyAlignment="1">
      <alignment horizontal="center"/>
    </xf>
    <xf numFmtId="0" fontId="9" fillId="0" borderId="20" xfId="0" applyFont="1" applyFill="1" applyBorder="1" applyAlignment="1">
      <alignment horizont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xf>
    <xf numFmtId="0" fontId="2" fillId="0" borderId="10" xfId="0" applyFont="1" applyFill="1" applyBorder="1" applyAlignment="1">
      <alignment horizontal="left"/>
    </xf>
    <xf numFmtId="0" fontId="2" fillId="0" borderId="2" xfId="0" applyFont="1" applyFill="1" applyBorder="1" applyAlignment="1">
      <alignment horizontal="left"/>
    </xf>
    <xf numFmtId="0" fontId="2" fillId="0" borderId="8" xfId="0" applyFont="1" applyFill="1" applyBorder="1" applyAlignment="1">
      <alignment horizontal="left"/>
    </xf>
    <xf numFmtId="0" fontId="9" fillId="0" borderId="10" xfId="0" applyFont="1" applyFill="1" applyBorder="1" applyAlignment="1">
      <alignment horizontal="center"/>
    </xf>
    <xf numFmtId="0" fontId="9" fillId="0" borderId="17" xfId="0" applyFont="1" applyFill="1" applyBorder="1" applyAlignment="1">
      <alignment horizontal="center"/>
    </xf>
    <xf numFmtId="0" fontId="9" fillId="0" borderId="14" xfId="0" applyFont="1" applyFill="1" applyBorder="1" applyAlignment="1">
      <alignment horizontal="center"/>
    </xf>
    <xf numFmtId="0" fontId="9" fillId="0" borderId="15" xfId="0" applyFont="1" applyFill="1" applyBorder="1" applyAlignment="1">
      <alignment horizont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xf>
    <xf numFmtId="0" fontId="2" fillId="0" borderId="1" xfId="0" applyFont="1" applyFill="1" applyBorder="1" applyAlignment="1">
      <alignment horizontal="left"/>
    </xf>
    <xf numFmtId="0" fontId="2" fillId="0" borderId="6" xfId="0" applyFont="1" applyFill="1" applyBorder="1" applyAlignment="1">
      <alignment horizontal="center" vertical="center" wrapText="1"/>
    </xf>
    <xf numFmtId="0" fontId="5" fillId="0" borderId="0" xfId="0" applyFont="1" applyFill="1" applyBorder="1" applyAlignment="1">
      <alignment horizontal="center"/>
    </xf>
    <xf numFmtId="0" fontId="6" fillId="0" borderId="0" xfId="0" applyFont="1" applyFill="1" applyBorder="1" applyAlignment="1">
      <alignment horizontal="center" vertical="center"/>
    </xf>
    <xf numFmtId="0" fontId="0" fillId="5" borderId="0" xfId="0" applyFill="1" applyAlignment="1">
      <alignment horizont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chartsheet" Target="chartsheets/sheet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Sediment Distribution</a:t>
            </a:r>
            <a:r>
              <a:rPr lang="en-US" baseline="0"/>
              <a:t> at Little Tsusena Creek</a:t>
            </a:r>
            <a:endParaRPr lang="en-US"/>
          </a:p>
        </c:rich>
      </c:tx>
      <c:layout>
        <c:manualLayout>
          <c:xMode val="edge"/>
          <c:yMode val="edge"/>
          <c:x val="0.28661729393917501"/>
          <c:y val="2.8337694469259926E-2"/>
        </c:manualLayout>
      </c:layout>
      <c:overlay val="1"/>
      <c:spPr>
        <a:noFill/>
      </c:spPr>
    </c:title>
    <c:autoTitleDeleted val="0"/>
    <c:plotArea>
      <c:layout>
        <c:manualLayout>
          <c:layoutTarget val="inner"/>
          <c:xMode val="edge"/>
          <c:yMode val="edge"/>
          <c:x val="5.1259823037118644E-2"/>
          <c:y val="0.10374658017834963"/>
          <c:w val="0.82797646363345867"/>
          <c:h val="0.711835657237189"/>
        </c:manualLayout>
      </c:layout>
      <c:scatterChart>
        <c:scatterStyle val="lineMarker"/>
        <c:varyColors val="0"/>
        <c:ser>
          <c:idx val="13"/>
          <c:order val="0"/>
          <c:tx>
            <c:v>#30</c:v>
          </c:tx>
          <c:spPr>
            <a:ln w="3175">
              <a:solidFill>
                <a:srgbClr val="000000"/>
              </a:solidFill>
              <a:prstDash val="sysDash"/>
            </a:ln>
          </c:spPr>
          <c:marker>
            <c:symbol val="none"/>
          </c:marker>
          <c:xVal>
            <c:numRef>
              <c:f>'[1]Sed Gradation Lines'!$I$12:$I$14</c:f>
              <c:numCache>
                <c:formatCode>General</c:formatCode>
                <c:ptCount val="3"/>
                <c:pt idx="0">
                  <c:v>0.6</c:v>
                </c:pt>
                <c:pt idx="1">
                  <c:v>0.6</c:v>
                </c:pt>
                <c:pt idx="2">
                  <c:v>0.6</c:v>
                </c:pt>
              </c:numCache>
            </c:numRef>
          </c:xVal>
          <c:yVal>
            <c:numRef>
              <c:f>'[1]Sed Gradation Lines'!$J$12:$J$14</c:f>
              <c:numCache>
                <c:formatCode>General</c:formatCode>
                <c:ptCount val="3"/>
                <c:pt idx="0">
                  <c:v>0</c:v>
                </c:pt>
                <c:pt idx="1">
                  <c:v>50</c:v>
                </c:pt>
                <c:pt idx="2">
                  <c:v>100</c:v>
                </c:pt>
              </c:numCache>
            </c:numRef>
          </c:yVal>
          <c:smooth val="0"/>
        </c:ser>
        <c:ser>
          <c:idx val="15"/>
          <c:order val="1"/>
          <c:tx>
            <c:v>#50</c:v>
          </c:tx>
          <c:spPr>
            <a:ln w="3175">
              <a:solidFill>
                <a:srgbClr val="000000"/>
              </a:solidFill>
              <a:prstDash val="sysDash"/>
            </a:ln>
          </c:spPr>
          <c:marker>
            <c:symbol val="none"/>
          </c:marker>
          <c:xVal>
            <c:numRef>
              <c:f>'[1]Sed Gradation Lines'!$I$20:$I$22</c:f>
              <c:numCache>
                <c:formatCode>General</c:formatCode>
                <c:ptCount val="3"/>
                <c:pt idx="0">
                  <c:v>0.3</c:v>
                </c:pt>
                <c:pt idx="1">
                  <c:v>0.3</c:v>
                </c:pt>
                <c:pt idx="2">
                  <c:v>0.3</c:v>
                </c:pt>
              </c:numCache>
            </c:numRef>
          </c:xVal>
          <c:yVal>
            <c:numRef>
              <c:f>'[1]Sed Gradation Lines'!$J$20:$J$22</c:f>
              <c:numCache>
                <c:formatCode>General</c:formatCode>
                <c:ptCount val="3"/>
                <c:pt idx="0">
                  <c:v>0</c:v>
                </c:pt>
                <c:pt idx="1">
                  <c:v>50</c:v>
                </c:pt>
                <c:pt idx="2">
                  <c:v>100</c:v>
                </c:pt>
              </c:numCache>
            </c:numRef>
          </c:yVal>
          <c:smooth val="0"/>
        </c:ser>
        <c:ser>
          <c:idx val="5"/>
          <c:order val="2"/>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6"/>
          <c:order val="3"/>
          <c:spPr>
            <a:ln w="25400">
              <a:solidFill>
                <a:srgbClr val="000000"/>
              </a:solidFill>
              <a:prstDash val="sysDash"/>
            </a:ln>
          </c:spPr>
          <c:marker>
            <c:symbol val="none"/>
          </c:marker>
          <c:xVal>
            <c:numRef>
              <c:f>'[1]Sed Gradation Lines'!$O$17:$O$19</c:f>
              <c:numCache>
                <c:formatCode>General</c:formatCode>
                <c:ptCount val="3"/>
                <c:pt idx="0">
                  <c:v>0.5</c:v>
                </c:pt>
                <c:pt idx="1">
                  <c:v>0.5</c:v>
                </c:pt>
                <c:pt idx="2">
                  <c:v>0.5</c:v>
                </c:pt>
              </c:numCache>
            </c:numRef>
          </c:xVal>
          <c:yVal>
            <c:numRef>
              <c:f>'[1]Sed Gradation Lines'!$P$17:$P$19</c:f>
              <c:numCache>
                <c:formatCode>General</c:formatCode>
                <c:ptCount val="3"/>
                <c:pt idx="0">
                  <c:v>0</c:v>
                </c:pt>
                <c:pt idx="1">
                  <c:v>50</c:v>
                </c:pt>
                <c:pt idx="2">
                  <c:v>100</c:v>
                </c:pt>
              </c:numCache>
            </c:numRef>
          </c:yVal>
          <c:smooth val="0"/>
        </c:ser>
        <c:ser>
          <c:idx val="7"/>
          <c:order val="4"/>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8"/>
          <c:order val="5"/>
          <c:spPr>
            <a:ln w="25400">
              <a:solidFill>
                <a:srgbClr val="000000"/>
              </a:solidFill>
              <a:prstDash val="sysDash"/>
            </a:ln>
          </c:spPr>
          <c:marker>
            <c:symbol val="none"/>
          </c:marker>
          <c:xVal>
            <c:numRef>
              <c:f>'[1]Sed Gradation Lines'!$O$21:$O$23</c:f>
              <c:numCache>
                <c:formatCode>General</c:formatCode>
                <c:ptCount val="3"/>
                <c:pt idx="0">
                  <c:v>0.25</c:v>
                </c:pt>
                <c:pt idx="1">
                  <c:v>0.25</c:v>
                </c:pt>
                <c:pt idx="2">
                  <c:v>0.25</c:v>
                </c:pt>
              </c:numCache>
            </c:numRef>
          </c:xVal>
          <c:yVal>
            <c:numRef>
              <c:f>'[1]Sed Gradation Lines'!$P$21:$P$23</c:f>
              <c:numCache>
                <c:formatCode>General</c:formatCode>
                <c:ptCount val="3"/>
                <c:pt idx="0">
                  <c:v>0</c:v>
                </c:pt>
                <c:pt idx="1">
                  <c:v>50</c:v>
                </c:pt>
                <c:pt idx="2">
                  <c:v>100</c:v>
                </c:pt>
              </c:numCache>
            </c:numRef>
          </c:yVal>
          <c:smooth val="0"/>
        </c:ser>
        <c:ser>
          <c:idx val="9"/>
          <c:order val="6"/>
          <c:spPr>
            <a:ln w="25400">
              <a:solidFill>
                <a:srgbClr val="000000"/>
              </a:solidFill>
              <a:prstDash val="sysDash"/>
            </a:ln>
          </c:spPr>
          <c:marker>
            <c:symbol val="none"/>
          </c:marker>
          <c:xVal>
            <c:numRef>
              <c:f>'[1]Sed Gradation Lines'!$O$25:$O$27</c:f>
              <c:numCache>
                <c:formatCode>General</c:formatCode>
                <c:ptCount val="3"/>
                <c:pt idx="0">
                  <c:v>6.2E-2</c:v>
                </c:pt>
                <c:pt idx="1">
                  <c:v>6.2E-2</c:v>
                </c:pt>
                <c:pt idx="2">
                  <c:v>6.2E-2</c:v>
                </c:pt>
              </c:numCache>
            </c:numRef>
          </c:xVal>
          <c:yVal>
            <c:numRef>
              <c:f>'[1]Sed Gradation Lines'!$P$25:$P$27</c:f>
              <c:numCache>
                <c:formatCode>General</c:formatCode>
                <c:ptCount val="3"/>
                <c:pt idx="0">
                  <c:v>0</c:v>
                </c:pt>
                <c:pt idx="1">
                  <c:v>50</c:v>
                </c:pt>
                <c:pt idx="2">
                  <c:v>100</c:v>
                </c:pt>
              </c:numCache>
            </c:numRef>
          </c:yVal>
          <c:smooth val="0"/>
        </c:ser>
        <c:ser>
          <c:idx val="3"/>
          <c:order val="7"/>
          <c:spPr>
            <a:ln w="25400">
              <a:solidFill>
                <a:srgbClr val="000000"/>
              </a:solidFill>
              <a:prstDash val="sysDash"/>
            </a:ln>
          </c:spPr>
          <c:marker>
            <c:symbol val="none"/>
          </c:marker>
          <c:xVal>
            <c:numRef>
              <c:f>'[1]Sed Gradation Lines'!$O$9:$O$11</c:f>
              <c:numCache>
                <c:formatCode>General</c:formatCode>
                <c:ptCount val="3"/>
                <c:pt idx="0">
                  <c:v>64</c:v>
                </c:pt>
                <c:pt idx="1">
                  <c:v>64</c:v>
                </c:pt>
                <c:pt idx="2">
                  <c:v>64</c:v>
                </c:pt>
              </c:numCache>
            </c:numRef>
          </c:xVal>
          <c:yVal>
            <c:numRef>
              <c:f>'[1]Sed Gradation Lines'!$P$9:$P$11</c:f>
              <c:numCache>
                <c:formatCode>General</c:formatCode>
                <c:ptCount val="3"/>
                <c:pt idx="0">
                  <c:v>0</c:v>
                </c:pt>
                <c:pt idx="1">
                  <c:v>50</c:v>
                </c:pt>
                <c:pt idx="2">
                  <c:v>100</c:v>
                </c:pt>
              </c:numCache>
            </c:numRef>
          </c:yVal>
          <c:smooth val="0"/>
        </c:ser>
        <c:ser>
          <c:idx val="11"/>
          <c:order val="8"/>
          <c:spPr>
            <a:ln w="25400">
              <a:solidFill>
                <a:srgbClr val="000000"/>
              </a:solidFill>
              <a:prstDash val="sysDash"/>
            </a:ln>
          </c:spPr>
          <c:marker>
            <c:symbol val="none"/>
          </c:marker>
          <c:xVal>
            <c:numRef>
              <c:f>'[1]Sed Gradation Lines'!$O$13:$O$15</c:f>
              <c:numCache>
                <c:formatCode>General</c:formatCode>
                <c:ptCount val="3"/>
                <c:pt idx="0">
                  <c:v>2</c:v>
                </c:pt>
                <c:pt idx="1">
                  <c:v>2</c:v>
                </c:pt>
                <c:pt idx="2">
                  <c:v>2</c:v>
                </c:pt>
              </c:numCache>
            </c:numRef>
          </c:xVal>
          <c:yVal>
            <c:numRef>
              <c:f>'[1]Sed Gradation Lines'!$P$13:$P$15</c:f>
              <c:numCache>
                <c:formatCode>General</c:formatCode>
                <c:ptCount val="3"/>
                <c:pt idx="0">
                  <c:v>0</c:v>
                </c:pt>
                <c:pt idx="1">
                  <c:v>50</c:v>
                </c:pt>
                <c:pt idx="2">
                  <c:v>100</c:v>
                </c:pt>
              </c:numCache>
            </c:numRef>
          </c:yVal>
          <c:smooth val="0"/>
        </c:ser>
        <c:ser>
          <c:idx val="12"/>
          <c:order val="9"/>
          <c:spPr>
            <a:ln>
              <a:solidFill>
                <a:schemeClr val="tx1"/>
              </a:solidFill>
              <a:prstDash val="sysDash"/>
            </a:ln>
          </c:spPr>
          <c:marker>
            <c:symbol val="none"/>
          </c:marker>
          <c:xVal>
            <c:numRef>
              <c:f>'[1]Sed Gradation Lines'!$O$5:$O$7</c:f>
              <c:numCache>
                <c:formatCode>General</c:formatCode>
                <c:ptCount val="3"/>
                <c:pt idx="0">
                  <c:v>256</c:v>
                </c:pt>
                <c:pt idx="1">
                  <c:v>256</c:v>
                </c:pt>
                <c:pt idx="2">
                  <c:v>256</c:v>
                </c:pt>
              </c:numCache>
            </c:numRef>
          </c:xVal>
          <c:yVal>
            <c:numRef>
              <c:f>'[1]Sed Gradation Lines'!$P$5:$P$7</c:f>
              <c:numCache>
                <c:formatCode>General</c:formatCode>
                <c:ptCount val="3"/>
                <c:pt idx="0">
                  <c:v>0</c:v>
                </c:pt>
                <c:pt idx="1">
                  <c:v>50</c:v>
                </c:pt>
                <c:pt idx="2">
                  <c:v>100</c:v>
                </c:pt>
              </c:numCache>
            </c:numRef>
          </c:yVal>
          <c:smooth val="0"/>
        </c:ser>
        <c:ser>
          <c:idx val="2"/>
          <c:order val="10"/>
          <c:tx>
            <c:v>Surface Sample</c:v>
          </c:tx>
          <c:spPr>
            <a:ln w="25400">
              <a:solidFill>
                <a:schemeClr val="accent6">
                  <a:lumMod val="75000"/>
                </a:schemeClr>
              </a:solidFill>
            </a:ln>
          </c:spPr>
          <c:marker>
            <c:symbol val="none"/>
          </c:marker>
          <c:xVal>
            <c:numRef>
              <c:f>Surface!$I$15:$I$32</c:f>
              <c:numCache>
                <c:formatCode>General</c:formatCode>
                <c:ptCount val="18"/>
                <c:pt idx="0">
                  <c:v>2</c:v>
                </c:pt>
                <c:pt idx="1">
                  <c:v>2.8</c:v>
                </c:pt>
                <c:pt idx="2">
                  <c:v>4</c:v>
                </c:pt>
                <c:pt idx="3">
                  <c:v>5.6</c:v>
                </c:pt>
                <c:pt idx="4">
                  <c:v>8</c:v>
                </c:pt>
                <c:pt idx="5">
                  <c:v>11</c:v>
                </c:pt>
                <c:pt idx="6">
                  <c:v>16</c:v>
                </c:pt>
                <c:pt idx="7">
                  <c:v>22.5</c:v>
                </c:pt>
                <c:pt idx="8">
                  <c:v>32</c:v>
                </c:pt>
                <c:pt idx="9">
                  <c:v>45</c:v>
                </c:pt>
                <c:pt idx="10" formatCode="0.0">
                  <c:v>64</c:v>
                </c:pt>
                <c:pt idx="11">
                  <c:v>90</c:v>
                </c:pt>
                <c:pt idx="12">
                  <c:v>128</c:v>
                </c:pt>
                <c:pt idx="13">
                  <c:v>180</c:v>
                </c:pt>
                <c:pt idx="14">
                  <c:v>256</c:v>
                </c:pt>
                <c:pt idx="15">
                  <c:v>360</c:v>
                </c:pt>
                <c:pt idx="16">
                  <c:v>510</c:v>
                </c:pt>
                <c:pt idx="17">
                  <c:v>720</c:v>
                </c:pt>
              </c:numCache>
            </c:numRef>
          </c:xVal>
          <c:yVal>
            <c:numRef>
              <c:f>Surface!$H$15:$H$32</c:f>
              <c:numCache>
                <c:formatCode>General</c:formatCode>
                <c:ptCount val="18"/>
                <c:pt idx="0">
                  <c:v>0</c:v>
                </c:pt>
                <c:pt idx="1">
                  <c:v>1</c:v>
                </c:pt>
                <c:pt idx="2">
                  <c:v>4</c:v>
                </c:pt>
                <c:pt idx="3">
                  <c:v>6</c:v>
                </c:pt>
                <c:pt idx="4">
                  <c:v>9</c:v>
                </c:pt>
                <c:pt idx="5">
                  <c:v>12</c:v>
                </c:pt>
                <c:pt idx="6">
                  <c:v>15</c:v>
                </c:pt>
                <c:pt idx="7">
                  <c:v>20</c:v>
                </c:pt>
                <c:pt idx="8">
                  <c:v>32</c:v>
                </c:pt>
                <c:pt idx="9">
                  <c:v>37</c:v>
                </c:pt>
                <c:pt idx="10">
                  <c:v>51</c:v>
                </c:pt>
                <c:pt idx="11">
                  <c:v>68</c:v>
                </c:pt>
                <c:pt idx="12">
                  <c:v>83</c:v>
                </c:pt>
                <c:pt idx="13">
                  <c:v>94</c:v>
                </c:pt>
                <c:pt idx="14">
                  <c:v>98</c:v>
                </c:pt>
                <c:pt idx="15">
                  <c:v>100</c:v>
                </c:pt>
                <c:pt idx="16">
                  <c:v>100</c:v>
                </c:pt>
                <c:pt idx="17">
                  <c:v>100</c:v>
                </c:pt>
              </c:numCache>
            </c:numRef>
          </c:yVal>
          <c:smooth val="0"/>
        </c:ser>
        <c:ser>
          <c:idx val="1"/>
          <c:order val="11"/>
          <c:tx>
            <c:v>Subsurface: Field and Lab </c:v>
          </c:tx>
          <c:spPr>
            <a:ln w="38100">
              <a:solidFill>
                <a:srgbClr val="0070C0"/>
              </a:solidFill>
              <a:prstDash val="solid"/>
            </a:ln>
          </c:spPr>
          <c:marker>
            <c:symbol val="none"/>
          </c:marker>
          <c:xVal>
            <c:numRef>
              <c:f>SubS!$Z$9:$Z$26</c:f>
              <c:numCache>
                <c:formatCode>0.0</c:formatCode>
                <c:ptCount val="18"/>
                <c:pt idx="0">
                  <c:v>360</c:v>
                </c:pt>
                <c:pt idx="1">
                  <c:v>256</c:v>
                </c:pt>
                <c:pt idx="2">
                  <c:v>180</c:v>
                </c:pt>
                <c:pt idx="3">
                  <c:v>128</c:v>
                </c:pt>
                <c:pt idx="4">
                  <c:v>90</c:v>
                </c:pt>
                <c:pt idx="5">
                  <c:v>64</c:v>
                </c:pt>
                <c:pt idx="6">
                  <c:v>45</c:v>
                </c:pt>
                <c:pt idx="7">
                  <c:v>32</c:v>
                </c:pt>
                <c:pt idx="8">
                  <c:v>22.5</c:v>
                </c:pt>
                <c:pt idx="9">
                  <c:v>16</c:v>
                </c:pt>
                <c:pt idx="10">
                  <c:v>8</c:v>
                </c:pt>
                <c:pt idx="11">
                  <c:v>4</c:v>
                </c:pt>
                <c:pt idx="12">
                  <c:v>2</c:v>
                </c:pt>
                <c:pt idx="13">
                  <c:v>1</c:v>
                </c:pt>
                <c:pt idx="14">
                  <c:v>0.5</c:v>
                </c:pt>
                <c:pt idx="15" formatCode="General">
                  <c:v>0.25</c:v>
                </c:pt>
                <c:pt idx="16" formatCode="General">
                  <c:v>0.125</c:v>
                </c:pt>
                <c:pt idx="17" formatCode="General">
                  <c:v>6.25E-2</c:v>
                </c:pt>
              </c:numCache>
            </c:numRef>
          </c:xVal>
          <c:yVal>
            <c:numRef>
              <c:f>SubS!$AG$9:$AG$26</c:f>
              <c:numCache>
                <c:formatCode>_(* #,##0.00_);_(* \(#,##0.00\);_(* "-"??_);_(@_)</c:formatCode>
                <c:ptCount val="18"/>
                <c:pt idx="0">
                  <c:v>100</c:v>
                </c:pt>
                <c:pt idx="1">
                  <c:v>93.915065430776849</c:v>
                </c:pt>
                <c:pt idx="2">
                  <c:v>88.899449907191226</c:v>
                </c:pt>
                <c:pt idx="3">
                  <c:v>87.524611134228664</c:v>
                </c:pt>
                <c:pt idx="4">
                  <c:v>72.375924654363487</c:v>
                </c:pt>
                <c:pt idx="5">
                  <c:v>58.805756765677522</c:v>
                </c:pt>
                <c:pt idx="6">
                  <c:v>46.737727536339534</c:v>
                </c:pt>
                <c:pt idx="7">
                  <c:v>36.935636284662067</c:v>
                </c:pt>
                <c:pt idx="8">
                  <c:v>30.978001601824324</c:v>
                </c:pt>
                <c:pt idx="9">
                  <c:v>26.802565328382499</c:v>
                </c:pt>
                <c:pt idx="10">
                  <c:v>21.174026609422175</c:v>
                </c:pt>
                <c:pt idx="11">
                  <c:v>15.545487890461848</c:v>
                </c:pt>
                <c:pt idx="12">
                  <c:v>9.9169491715015248</c:v>
                </c:pt>
                <c:pt idx="13">
                  <c:v>4.5564361058250249</c:v>
                </c:pt>
                <c:pt idx="14">
                  <c:v>2.1442052262706</c:v>
                </c:pt>
                <c:pt idx="15">
                  <c:v>0.53605130656764999</c:v>
                </c:pt>
                <c:pt idx="16">
                  <c:v>0.26802565328382499</c:v>
                </c:pt>
                <c:pt idx="17">
                  <c:v>8.0407695985147506E-2</c:v>
                </c:pt>
              </c:numCache>
            </c:numRef>
          </c:yVal>
          <c:smooth val="0"/>
        </c:ser>
        <c:dLbls>
          <c:showLegendKey val="0"/>
          <c:showVal val="0"/>
          <c:showCatName val="0"/>
          <c:showSerName val="0"/>
          <c:showPercent val="0"/>
          <c:showBubbleSize val="0"/>
        </c:dLbls>
        <c:axId val="423364672"/>
        <c:axId val="423364280"/>
      </c:scatterChart>
      <c:valAx>
        <c:axId val="423364672"/>
        <c:scaling>
          <c:logBase val="10"/>
          <c:orientation val="maxMin"/>
          <c:max val="1000"/>
          <c:min val="0.0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000" b="1" i="0" u="none" strike="noStrike" baseline="0">
                    <a:solidFill>
                      <a:srgbClr val="000000"/>
                    </a:solidFill>
                    <a:latin typeface="Helv"/>
                    <a:ea typeface="Helv"/>
                    <a:cs typeface="Helv"/>
                  </a:defRPr>
                </a:pPr>
                <a:r>
                  <a:rPr lang="en-US"/>
                  <a:t>Grain Size in Millimeters</a:t>
                </a:r>
              </a:p>
            </c:rich>
          </c:tx>
          <c:layout>
            <c:manualLayout>
              <c:xMode val="edge"/>
              <c:yMode val="edge"/>
              <c:x val="0.38670235464227437"/>
              <c:y val="0.86169521991569231"/>
            </c:manualLayout>
          </c:layout>
          <c:overlay val="0"/>
          <c:spPr>
            <a:noFill/>
            <a:ln w="25400">
              <a:noFill/>
            </a:ln>
          </c:spPr>
        </c:title>
        <c:numFmt formatCode="General" sourceLinked="0"/>
        <c:majorTickMark val="out"/>
        <c:minorTickMark val="in"/>
        <c:tickLblPos val="nextTo"/>
        <c:spPr>
          <a:ln w="3175">
            <a:solidFill>
              <a:srgbClr val="000000"/>
            </a:solidFill>
            <a:prstDash val="solid"/>
          </a:ln>
        </c:spPr>
        <c:txPr>
          <a:bodyPr rot="0" vert="horz"/>
          <a:lstStyle/>
          <a:p>
            <a:pPr>
              <a:defRPr sz="1000" b="0" i="0" u="none" strike="noStrike" baseline="0">
                <a:solidFill>
                  <a:srgbClr val="000000"/>
                </a:solidFill>
                <a:latin typeface="Helv"/>
                <a:ea typeface="Helv"/>
                <a:cs typeface="Helv"/>
              </a:defRPr>
            </a:pPr>
            <a:endParaRPr lang="en-US"/>
          </a:p>
        </c:txPr>
        <c:crossAx val="423364280"/>
        <c:crosses val="autoZero"/>
        <c:crossBetween val="midCat"/>
        <c:majorUnit val="10"/>
        <c:minorUnit val="10"/>
      </c:valAx>
      <c:valAx>
        <c:axId val="423364280"/>
        <c:scaling>
          <c:orientation val="minMax"/>
          <c:max val="100"/>
          <c:min val="0"/>
        </c:scaling>
        <c:delete val="0"/>
        <c:axPos val="l"/>
        <c:majorGridlines>
          <c:spPr>
            <a:ln w="3175">
              <a:solidFill>
                <a:srgbClr val="000000"/>
              </a:solidFill>
              <a:prstDash val="solid"/>
            </a:ln>
          </c:spPr>
        </c:majorGridlines>
        <c:minorGridlines>
          <c:spPr>
            <a:ln w="3175">
              <a:solidFill>
                <a:srgbClr val="000000"/>
              </a:solidFill>
              <a:prstDash val="solid"/>
            </a:ln>
          </c:spPr>
        </c:minorGridlines>
        <c:numFmt formatCode="0" sourceLinked="0"/>
        <c:majorTickMark val="out"/>
        <c:minorTickMark val="in"/>
        <c:tickLblPos val="nextTo"/>
        <c:spPr>
          <a:ln w="3175">
            <a:solidFill>
              <a:srgbClr val="000000"/>
            </a:solidFill>
            <a:prstDash val="solid"/>
          </a:ln>
        </c:spPr>
        <c:txPr>
          <a:bodyPr rot="0" vert="horz"/>
          <a:lstStyle/>
          <a:p>
            <a:pPr>
              <a:defRPr sz="800" b="0" i="0" u="none" strike="noStrike" baseline="0">
                <a:solidFill>
                  <a:srgbClr val="000000"/>
                </a:solidFill>
                <a:latin typeface="Helv"/>
                <a:ea typeface="Helv"/>
                <a:cs typeface="Helv"/>
              </a:defRPr>
            </a:pPr>
            <a:endParaRPr lang="en-US"/>
          </a:p>
        </c:txPr>
        <c:crossAx val="423364672"/>
        <c:crosses val="max"/>
        <c:crossBetween val="midCat"/>
        <c:majorUnit val="10"/>
        <c:minorUnit val="2"/>
      </c:valAx>
      <c:spPr>
        <a:noFill/>
        <a:ln w="25400">
          <a:noFill/>
        </a:ln>
      </c:spPr>
    </c:plotArea>
    <c:legend>
      <c:legendPos val="r"/>
      <c:legendEntry>
        <c:idx val="0"/>
        <c:delete val="1"/>
      </c:legendEntry>
      <c:legendEntry>
        <c:idx val="1"/>
        <c:delete val="1"/>
      </c:legendEntry>
      <c:legendEntry>
        <c:idx val="2"/>
        <c:delete val="1"/>
      </c:legendEntry>
      <c:legendEntry>
        <c:idx val="3"/>
        <c:delete val="1"/>
      </c:legendEntry>
      <c:legendEntry>
        <c:idx val="4"/>
        <c:delete val="1"/>
      </c:legendEntry>
      <c:legendEntry>
        <c:idx val="5"/>
        <c:delete val="1"/>
      </c:legendEntry>
      <c:legendEntry>
        <c:idx val="6"/>
        <c:delete val="1"/>
      </c:legendEntry>
      <c:legendEntry>
        <c:idx val="7"/>
        <c:delete val="1"/>
      </c:legendEntry>
      <c:legendEntry>
        <c:idx val="8"/>
        <c:delete val="1"/>
      </c:legendEntry>
      <c:legendEntry>
        <c:idx val="9"/>
        <c:delete val="1"/>
      </c:legendEntry>
      <c:layout>
        <c:manualLayout>
          <c:xMode val="edge"/>
          <c:yMode val="edge"/>
          <c:x val="0.54097705639081795"/>
          <c:y val="0.1227217496962333"/>
          <c:w val="0.29253188831100907"/>
          <c:h val="8.8791177216824932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Helv"/>
              <a:ea typeface="Helv"/>
              <a:cs typeface="Helv"/>
            </a:defRPr>
          </a:pPr>
          <a:endParaRPr lang="en-US"/>
        </a:p>
      </c:txPr>
    </c:legend>
    <c:plotVisOnly val="0"/>
    <c:dispBlanksAs val="gap"/>
    <c:showDLblsOverMax val="0"/>
  </c:chart>
  <c:spPr>
    <a:noFill/>
    <a:ln w="9525">
      <a:noFill/>
    </a:ln>
  </c:spPr>
  <c:txPr>
    <a:bodyPr/>
    <a:lstStyle/>
    <a:p>
      <a:pPr>
        <a:defRPr sz="1000" b="0" i="0" u="none" strike="noStrike" baseline="0">
          <a:solidFill>
            <a:srgbClr val="000000"/>
          </a:solidFill>
          <a:latin typeface="Helv"/>
          <a:ea typeface="Helv"/>
          <a:cs typeface="Helv"/>
        </a:defRPr>
      </a:pPr>
      <a:endParaRPr lang="en-US"/>
    </a:p>
  </c:txPr>
  <c:userShapes r:id="rId1"/>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tabSelected="1" zoomScale="119"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xdr:col>
      <xdr:colOff>22861</xdr:colOff>
      <xdr:row>0</xdr:row>
      <xdr:rowOff>0</xdr:rowOff>
    </xdr:from>
    <xdr:ext cx="1981200" cy="444221"/>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632461" y="0"/>
          <a:ext cx="1981200" cy="444221"/>
        </a:xfrm>
        <a:prstGeom prst="rect">
          <a:avLst/>
        </a:prstGeom>
      </xdr:spPr>
    </xdr:pic>
    <xdr:clientData/>
  </xdr:oneCellAnchor>
  <xdr:oneCellAnchor>
    <xdr:from>
      <xdr:col>8</xdr:col>
      <xdr:colOff>367664</xdr:colOff>
      <xdr:row>0</xdr:row>
      <xdr:rowOff>0</xdr:rowOff>
    </xdr:from>
    <xdr:ext cx="661036" cy="711491"/>
    <xdr:pic>
      <xdr:nvPicPr>
        <xdr:cNvPr id="4" name="Picture 3"/>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776084" y="0"/>
          <a:ext cx="661036" cy="711491"/>
        </a:xfrm>
        <a:prstGeom prst="rect">
          <a:avLst/>
        </a:prstGeom>
      </xdr:spPr>
    </xdr:pic>
    <xdr:clientData/>
  </xdr:oneCellAnchor>
  <xdr:twoCellAnchor>
    <xdr:from>
      <xdr:col>4</xdr:col>
      <xdr:colOff>714663</xdr:colOff>
      <xdr:row>7</xdr:row>
      <xdr:rowOff>119784</xdr:rowOff>
    </xdr:from>
    <xdr:to>
      <xdr:col>5</xdr:col>
      <xdr:colOff>409863</xdr:colOff>
      <xdr:row>7</xdr:row>
      <xdr:rowOff>396009</xdr:rowOff>
    </xdr:to>
    <xdr:sp macro="" textlink="">
      <xdr:nvSpPr>
        <xdr:cNvPr id="5" name="Oval 4"/>
        <xdr:cNvSpPr/>
      </xdr:nvSpPr>
      <xdr:spPr>
        <a:xfrm>
          <a:off x="3855027" y="1632239"/>
          <a:ext cx="676563" cy="276225"/>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10</xdr:col>
      <xdr:colOff>0</xdr:colOff>
      <xdr:row>0</xdr:row>
      <xdr:rowOff>0</xdr:rowOff>
    </xdr:from>
    <xdr:to>
      <xdr:col>22</xdr:col>
      <xdr:colOff>504825</xdr:colOff>
      <xdr:row>44</xdr:row>
      <xdr:rowOff>63211</xdr:rowOff>
    </xdr:to>
    <xdr:pic>
      <xdr:nvPicPr>
        <xdr:cNvPr id="6" name="Pictur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896225" y="0"/>
          <a:ext cx="7772400" cy="10058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29517</xdr:colOff>
      <xdr:row>0</xdr:row>
      <xdr:rowOff>168210</xdr:rowOff>
    </xdr:from>
    <xdr:ext cx="702003" cy="548070"/>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513" t="18678" r="70096" b="19182"/>
        <a:stretch/>
      </xdr:blipFill>
      <xdr:spPr>
        <a:xfrm>
          <a:off x="11855757" y="168210"/>
          <a:ext cx="702003" cy="548070"/>
        </a:xfrm>
        <a:prstGeom prst="rect">
          <a:avLst/>
        </a:prstGeom>
      </xdr:spPr>
    </xdr:pic>
    <xdr:clientData/>
  </xdr:oneCellAnchor>
  <xdr:oneCellAnchor>
    <xdr:from>
      <xdr:col>1</xdr:col>
      <xdr:colOff>1906</xdr:colOff>
      <xdr:row>0</xdr:row>
      <xdr:rowOff>158688</xdr:rowOff>
    </xdr:from>
    <xdr:ext cx="1750694" cy="382332"/>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11506" y="158688"/>
          <a:ext cx="1750694" cy="382332"/>
        </a:xfrm>
        <a:prstGeom prst="rect">
          <a:avLst/>
        </a:prstGeom>
      </xdr:spPr>
    </xdr:pic>
    <xdr:clientData/>
  </xdr:oneCellAnchor>
  <xdr:oneCellAnchor>
    <xdr:from>
      <xdr:col>30</xdr:col>
      <xdr:colOff>428627</xdr:colOff>
      <xdr:row>0</xdr:row>
      <xdr:rowOff>123448</xdr:rowOff>
    </xdr:from>
    <xdr:ext cx="668653" cy="754757"/>
    <xdr:pic>
      <xdr:nvPicPr>
        <xdr:cNvPr id="4" name="Picture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6513" t="18678" r="70096" b="19182"/>
        <a:stretch/>
      </xdr:blipFill>
      <xdr:spPr>
        <a:xfrm>
          <a:off x="20774027" y="123448"/>
          <a:ext cx="668653" cy="754757"/>
        </a:xfrm>
        <a:prstGeom prst="rect">
          <a:avLst/>
        </a:prstGeom>
      </xdr:spPr>
    </xdr:pic>
    <xdr:clientData/>
  </xdr:oneCellAnchor>
  <xdr:oneCellAnchor>
    <xdr:from>
      <xdr:col>24</xdr:col>
      <xdr:colOff>198120</xdr:colOff>
      <xdr:row>0</xdr:row>
      <xdr:rowOff>84394</xdr:rowOff>
    </xdr:from>
    <xdr:ext cx="1480061" cy="570926"/>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81760" y="84394"/>
          <a:ext cx="1480061" cy="570926"/>
        </a:xfrm>
        <a:prstGeom prst="rect">
          <a:avLst/>
        </a:prstGeom>
      </xdr:spPr>
    </xdr:pic>
    <xdr:clientData/>
  </xdr:oneCellAnchor>
  <xdr:twoCellAnchor>
    <xdr:from>
      <xdr:col>3</xdr:col>
      <xdr:colOff>476250</xdr:colOff>
      <xdr:row>8</xdr:row>
      <xdr:rowOff>171450</xdr:rowOff>
    </xdr:from>
    <xdr:to>
      <xdr:col>4</xdr:col>
      <xdr:colOff>266700</xdr:colOff>
      <xdr:row>10</xdr:row>
      <xdr:rowOff>76200</xdr:rowOff>
    </xdr:to>
    <xdr:sp macro="" textlink="">
      <xdr:nvSpPr>
        <xdr:cNvPr id="6" name="Oval 5"/>
        <xdr:cNvSpPr/>
      </xdr:nvSpPr>
      <xdr:spPr>
        <a:xfrm>
          <a:off x="2162175" y="1771650"/>
          <a:ext cx="495300" cy="26670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absoluteAnchor>
    <xdr:pos x="0" y="0"/>
    <xdr:ext cx="8668550" cy="629130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0.00829</cdr:x>
      <cdr:y>0.12837</cdr:y>
    </cdr:from>
    <cdr:to>
      <cdr:x>0.03001</cdr:x>
      <cdr:y>0.85325</cdr:y>
    </cdr:to>
    <cdr:sp macro="" textlink="">
      <cdr:nvSpPr>
        <cdr:cNvPr id="56321" name="Text 1"/>
        <cdr:cNvSpPr txBox="1">
          <a:spLocks xmlns:a="http://schemas.openxmlformats.org/drawingml/2006/main" noChangeArrowheads="1"/>
        </cdr:cNvSpPr>
      </cdr:nvSpPr>
      <cdr:spPr bwMode="auto">
        <a:xfrm xmlns:a="http://schemas.openxmlformats.org/drawingml/2006/main">
          <a:off x="74647" y="685182"/>
          <a:ext cx="197278" cy="382575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vert="vert270" wrap="square" lIns="27432" tIns="22860" rIns="0" bIns="22860" anchor="t" upright="1"/>
        <a:lstStyle xmlns:a="http://schemas.openxmlformats.org/drawingml/2006/main"/>
        <a:p xmlns:a="http://schemas.openxmlformats.org/drawingml/2006/main">
          <a:pPr algn="ctr" rtl="0">
            <a:defRPr sz="1000"/>
          </a:pPr>
          <a:r>
            <a:rPr lang="en-US" sz="800" b="1" i="0" u="none" strike="noStrike" baseline="0">
              <a:solidFill>
                <a:srgbClr val="000000"/>
              </a:solidFill>
              <a:latin typeface="LinePrinter"/>
            </a:rPr>
            <a:t>Percent Finer Than Size Shown</a:t>
          </a:r>
          <a:endParaRPr lang="en-US"/>
        </a:p>
      </cdr:txBody>
    </cdr:sp>
  </cdr:relSizeAnchor>
  <cdr:relSizeAnchor xmlns:cdr="http://schemas.openxmlformats.org/drawingml/2006/chartDrawing">
    <cdr:from>
      <cdr:x>0.65505</cdr:x>
      <cdr:y>0.82876</cdr:y>
    </cdr:from>
    <cdr:to>
      <cdr:x>0.67578</cdr:x>
      <cdr:y>0.85598</cdr:y>
    </cdr:to>
    <cdr:sp macro="" textlink="">
      <cdr:nvSpPr>
        <cdr:cNvPr id="56322" name="Text 3"/>
        <cdr:cNvSpPr txBox="1">
          <a:spLocks xmlns:a="http://schemas.openxmlformats.org/drawingml/2006/main" noChangeArrowheads="1"/>
        </cdr:cNvSpPr>
      </cdr:nvSpPr>
      <cdr:spPr bwMode="auto">
        <a:xfrm xmlns:a="http://schemas.openxmlformats.org/drawingml/2006/main">
          <a:off x="5675066" y="5209986"/>
          <a:ext cx="179596"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0.2</a:t>
          </a:r>
          <a:endParaRPr lang="en-US"/>
        </a:p>
      </cdr:txBody>
    </cdr:sp>
  </cdr:relSizeAnchor>
  <cdr:relSizeAnchor xmlns:cdr="http://schemas.openxmlformats.org/drawingml/2006/chartDrawing">
    <cdr:from>
      <cdr:x>0.58858</cdr:x>
      <cdr:y>0.82744</cdr:y>
    </cdr:from>
    <cdr:to>
      <cdr:x>0.60931</cdr:x>
      <cdr:y>0.85466</cdr:y>
    </cdr:to>
    <cdr:sp macro="" textlink="">
      <cdr:nvSpPr>
        <cdr:cNvPr id="56323" name="Text 4"/>
        <cdr:cNvSpPr txBox="1">
          <a:spLocks xmlns:a="http://schemas.openxmlformats.org/drawingml/2006/main" noChangeArrowheads="1"/>
        </cdr:cNvSpPr>
      </cdr:nvSpPr>
      <cdr:spPr bwMode="auto">
        <a:xfrm xmlns:a="http://schemas.openxmlformats.org/drawingml/2006/main">
          <a:off x="5099216" y="5201703"/>
          <a:ext cx="179597"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0.5</a:t>
          </a:r>
          <a:endParaRPr lang="en-US"/>
        </a:p>
      </cdr:txBody>
    </cdr:sp>
  </cdr:relSizeAnchor>
  <cdr:relSizeAnchor xmlns:cdr="http://schemas.openxmlformats.org/drawingml/2006/chartDrawing">
    <cdr:from>
      <cdr:x>0.49091</cdr:x>
      <cdr:y>0.82814</cdr:y>
    </cdr:from>
    <cdr:to>
      <cdr:x>0.50177</cdr:x>
      <cdr:y>0.85547</cdr:y>
    </cdr:to>
    <cdr:sp macro="" textlink="">
      <cdr:nvSpPr>
        <cdr:cNvPr id="56324" name="Text 5"/>
        <cdr:cNvSpPr txBox="1">
          <a:spLocks xmlns:a="http://schemas.openxmlformats.org/drawingml/2006/main" noChangeArrowheads="1"/>
        </cdr:cNvSpPr>
      </cdr:nvSpPr>
      <cdr:spPr bwMode="auto">
        <a:xfrm xmlns:a="http://schemas.openxmlformats.org/drawingml/2006/main">
          <a:off x="4245696"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a:t>
          </a:r>
          <a:endParaRPr lang="en-US"/>
        </a:p>
      </cdr:txBody>
    </cdr:sp>
  </cdr:relSizeAnchor>
  <cdr:relSizeAnchor xmlns:cdr="http://schemas.openxmlformats.org/drawingml/2006/chartDrawing">
    <cdr:from>
      <cdr:x>0.42788</cdr:x>
      <cdr:y>0.82814</cdr:y>
    </cdr:from>
    <cdr:to>
      <cdr:x>0.43874</cdr:x>
      <cdr:y>0.85547</cdr:y>
    </cdr:to>
    <cdr:sp macro="" textlink="">
      <cdr:nvSpPr>
        <cdr:cNvPr id="56325" name="Text 6"/>
        <cdr:cNvSpPr txBox="1">
          <a:spLocks xmlns:a="http://schemas.openxmlformats.org/drawingml/2006/main" noChangeArrowheads="1"/>
        </cdr:cNvSpPr>
      </cdr:nvSpPr>
      <cdr:spPr bwMode="auto">
        <a:xfrm xmlns:a="http://schemas.openxmlformats.org/drawingml/2006/main">
          <a:off x="3700568" y="5193512"/>
          <a:ext cx="94000"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a:t>
          </a:r>
          <a:endParaRPr lang="en-US"/>
        </a:p>
      </cdr:txBody>
    </cdr:sp>
  </cdr:relSizeAnchor>
  <cdr:relSizeAnchor xmlns:cdr="http://schemas.openxmlformats.org/drawingml/2006/chartDrawing">
    <cdr:from>
      <cdr:x>0.32041</cdr:x>
      <cdr:y>0.82725</cdr:y>
    </cdr:from>
    <cdr:to>
      <cdr:x>0.33783</cdr:x>
      <cdr:y>0.85497</cdr:y>
    </cdr:to>
    <cdr:sp macro="" textlink="">
      <cdr:nvSpPr>
        <cdr:cNvPr id="56326" name="Text 7"/>
        <cdr:cNvSpPr txBox="1">
          <a:spLocks xmlns:a="http://schemas.openxmlformats.org/drawingml/2006/main" noChangeArrowheads="1"/>
        </cdr:cNvSpPr>
      </cdr:nvSpPr>
      <cdr:spPr bwMode="auto">
        <a:xfrm xmlns:a="http://schemas.openxmlformats.org/drawingml/2006/main">
          <a:off x="2788887" y="5195777"/>
          <a:ext cx="150920" cy="17111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20</a:t>
          </a:r>
          <a:endParaRPr lang="en-US"/>
        </a:p>
      </cdr:txBody>
    </cdr:sp>
  </cdr:relSizeAnchor>
  <cdr:relSizeAnchor xmlns:cdr="http://schemas.openxmlformats.org/drawingml/2006/chartDrawing">
    <cdr:from>
      <cdr:x>0.25678</cdr:x>
      <cdr:y>0.82832</cdr:y>
    </cdr:from>
    <cdr:to>
      <cdr:x>0.2742</cdr:x>
      <cdr:y>0.85604</cdr:y>
    </cdr:to>
    <cdr:sp macro="" textlink="">
      <cdr:nvSpPr>
        <cdr:cNvPr id="56328" name="Text 9"/>
        <cdr:cNvSpPr txBox="1">
          <a:spLocks xmlns:a="http://schemas.openxmlformats.org/drawingml/2006/main" noChangeArrowheads="1"/>
        </cdr:cNvSpPr>
      </cdr:nvSpPr>
      <cdr:spPr bwMode="auto">
        <a:xfrm xmlns:a="http://schemas.openxmlformats.org/drawingml/2006/main">
          <a:off x="2239791" y="5204109"/>
          <a:ext cx="15092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a:t>
          </a:r>
          <a:endParaRPr lang="en-US"/>
        </a:p>
      </cdr:txBody>
    </cdr:sp>
  </cdr:relSizeAnchor>
  <cdr:relSizeAnchor xmlns:cdr="http://schemas.openxmlformats.org/drawingml/2006/chartDrawing">
    <cdr:from>
      <cdr:x>0.08536</cdr:x>
      <cdr:y>0.82726</cdr:y>
    </cdr:from>
    <cdr:to>
      <cdr:x>0.10988</cdr:x>
      <cdr:y>0.85497</cdr:y>
    </cdr:to>
    <cdr:sp macro="" textlink="">
      <cdr:nvSpPr>
        <cdr:cNvPr id="56333" name="Text 14"/>
        <cdr:cNvSpPr txBox="1">
          <a:spLocks xmlns:a="http://schemas.openxmlformats.org/drawingml/2006/main" noChangeArrowheads="1"/>
        </cdr:cNvSpPr>
      </cdr:nvSpPr>
      <cdr:spPr bwMode="auto">
        <a:xfrm xmlns:a="http://schemas.openxmlformats.org/drawingml/2006/main">
          <a:off x="758983" y="5195824"/>
          <a:ext cx="208100" cy="1711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US" sz="800" b="0" i="0" u="none" strike="noStrike" baseline="0">
              <a:solidFill>
                <a:srgbClr val="000000"/>
              </a:solidFill>
              <a:latin typeface="LinePrinter"/>
            </a:rPr>
            <a:t>500</a:t>
          </a:r>
          <a:endParaRPr lang="en-US"/>
        </a:p>
      </cdr:txBody>
    </cdr:sp>
  </cdr:relSizeAnchor>
  <cdr:relSizeAnchor xmlns:cdr="http://schemas.openxmlformats.org/drawingml/2006/chartDrawing">
    <cdr:from>
      <cdr:x>0.43508</cdr:x>
      <cdr:y>0.0032</cdr:y>
    </cdr:from>
    <cdr:to>
      <cdr:x>0.43722</cdr:x>
      <cdr:y>0.02815</cdr:y>
    </cdr:to>
    <cdr:sp macro="" textlink="" fLocksText="0">
      <cdr:nvSpPr>
        <cdr:cNvPr id="56334" name="Text 25"/>
        <cdr:cNvSpPr txBox="1">
          <a:spLocks xmlns:a="http://schemas.openxmlformats.org/drawingml/2006/main" noChangeArrowheads="1"/>
        </cdr:cNvSpPr>
      </cdr:nvSpPr>
      <cdr:spPr bwMode="auto">
        <a:xfrm xmlns:a="http://schemas.openxmlformats.org/drawingml/2006/main">
          <a:off x="3762865" y="20043"/>
          <a:ext cx="18530" cy="15651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0" rIns="0" bIns="0" anchor="ctr" upright="1">
          <a:spAutoFit/>
        </a:bodyPr>
        <a:lstStyle xmlns:a="http://schemas.openxmlformats.org/drawingml/2006/main"/>
        <a:p xmlns:a="http://schemas.openxmlformats.org/drawingml/2006/main">
          <a:pPr algn="ctr" rtl="0">
            <a:defRPr sz="1000"/>
          </a:pPr>
          <a:endParaRPr lang="en-US"/>
        </a:p>
      </cdr:txBody>
    </cdr:sp>
  </cdr:relSizeAnchor>
  <cdr:relSizeAnchor xmlns:cdr="http://schemas.openxmlformats.org/drawingml/2006/chartDrawing">
    <cdr:from>
      <cdr:x>0.04631</cdr:x>
      <cdr:y>0.88873</cdr:y>
    </cdr:from>
    <cdr:to>
      <cdr:x>0.88096</cdr:x>
      <cdr:y>0.9501</cdr:y>
    </cdr:to>
    <cdr:grpSp>
      <cdr:nvGrpSpPr>
        <cdr:cNvPr id="67" name="Group 51"/>
        <cdr:cNvGrpSpPr>
          <a:grpSpLocks xmlns:a="http://schemas.openxmlformats.org/drawingml/2006/main"/>
        </cdr:cNvGrpSpPr>
      </cdr:nvGrpSpPr>
      <cdr:grpSpPr bwMode="auto">
        <a:xfrm xmlns:a="http://schemas.openxmlformats.org/drawingml/2006/main">
          <a:off x="401441" y="5591270"/>
          <a:ext cx="7235205" cy="386097"/>
          <a:chOff x="447262" y="5592054"/>
          <a:chExt cx="7190599" cy="391164"/>
        </a:xfrm>
      </cdr:grpSpPr>
      <cdr:sp macro="" textlink="">
        <cdr:nvSpPr>
          <cdr:cNvPr id="22" name="Rectangle 21"/>
          <cdr:cNvSpPr/>
        </cdr:nvSpPr>
        <cdr:spPr>
          <a:xfrm xmlns:a="http://schemas.openxmlformats.org/drawingml/2006/main">
            <a:off x="1318529" y="5592055"/>
            <a:ext cx="875664"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3" name="Rectangle 22"/>
          <cdr:cNvSpPr/>
        </cdr:nvSpPr>
        <cdr:spPr>
          <a:xfrm xmlns:a="http://schemas.openxmlformats.org/drawingml/2006/main">
            <a:off x="447262" y="5592054"/>
            <a:ext cx="871267" cy="38798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7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grpSp>
      <cdr:grpSp>
        <cdr:nvGrpSpPr>
          <cdr:cNvPr id="10704" name="Group 27"/>
          <cdr:cNvGrpSpPr>
            <a:grpSpLocks xmlns:a="http://schemas.openxmlformats.org/drawingml/2006/main"/>
          </cdr:cNvGrpSpPr>
        </cdr:nvGrpSpPr>
        <cdr:grpSpPr bwMode="auto">
          <a:xfrm xmlns:a="http://schemas.openxmlformats.org/drawingml/2006/main">
            <a:off x="2192922" y="5592055"/>
            <a:ext cx="3099664" cy="390836"/>
            <a:chOff x="2192922" y="5592055"/>
            <a:chExt cx="3099664" cy="390836"/>
          </a:xfrm>
        </cdr:grpSpPr>
        <cdr:sp macro="" textlink="">
          <cdr:nvSpPr>
            <cdr:cNvPr id="21" name="Rectangle 20"/>
            <cdr:cNvSpPr/>
          </cdr:nvSpPr>
          <cdr:spPr>
            <a:xfrm xmlns:a="http://schemas.openxmlformats.org/drawingml/2006/main">
              <a:off x="2194192" y="5592055"/>
              <a:ext cx="2147857" cy="1985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nvGrpSpPr>
            <cdr:cNvPr id="80"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grpSp>
        <cdr:grpSp>
          <cdr:nvGrpSpPr>
            <cdr:cNvPr id="10714" name="Group 26"/>
            <cdr:cNvGrpSpPr>
              <a:grpSpLocks xmlns:a="http://schemas.openxmlformats.org/drawingml/2006/main"/>
            </cdr:cNvGrpSpPr>
          </cdr:nvGrpSpPr>
          <cdr:grpSpPr bwMode="auto">
            <a:xfrm xmlns:a="http://schemas.openxmlformats.org/drawingml/2006/main">
              <a:off x="2192922" y="5792364"/>
              <a:ext cx="2147578" cy="190527"/>
              <a:chOff x="2192922" y="5792364"/>
              <a:chExt cx="2147578" cy="190527"/>
            </a:xfrm>
          </cdr:grpSpPr>
          <cdr:sp macro="" textlink="">
            <cdr:nvSpPr>
              <cdr:cNvPr id="32" name="Rectangle 31"/>
              <cdr:cNvSpPr/>
            </cdr:nvSpPr>
            <cdr:spPr>
              <a:xfrm xmlns:a="http://schemas.openxmlformats.org/drawingml/2006/main">
                <a:off x="2192922" y="5792365"/>
                <a:ext cx="407867" cy="189044"/>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3" name="Rectangle 32"/>
              <cdr:cNvSpPr/>
            </cdr:nvSpPr>
            <cdr:spPr>
              <a:xfrm xmlns:a="http://schemas.openxmlformats.org/drawingml/2006/main">
                <a:off x="2602992" y="5792364"/>
                <a:ext cx="472802" cy="189045"/>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4" name="Rectangle 33"/>
              <cdr:cNvSpPr/>
            </cdr:nvSpPr>
            <cdr:spPr>
              <a:xfrm xmlns:a="http://schemas.openxmlformats.org/drawingml/2006/main">
                <a:off x="3073554" y="5792365"/>
                <a:ext cx="376309" cy="189046"/>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5" name="Rectangle 34"/>
              <cdr:cNvSpPr/>
            </cdr:nvSpPr>
            <cdr:spPr>
              <a:xfrm xmlns:a="http://schemas.openxmlformats.org/drawingml/2006/main">
                <a:off x="3448833" y="5792365"/>
                <a:ext cx="428535" cy="1876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36" name="Rectangle 35"/>
              <cdr:cNvSpPr/>
            </cdr:nvSpPr>
            <cdr:spPr>
              <a:xfrm xmlns:a="http://schemas.openxmlformats.org/drawingml/2006/main">
                <a:off x="3879054" y="5792391"/>
                <a:ext cx="461446" cy="190500"/>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grpSp>
        <cdr:nvGrpSpPr>
          <cdr:cNvPr id="78"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grpSp>
      <cdr:grpSp>
        <cdr:nvGrpSpPr>
          <cdr:cNvPr id="10706" name="Group 36"/>
          <cdr:cNvGrpSpPr>
            <a:grpSpLocks xmlns:a="http://schemas.openxmlformats.org/drawingml/2006/main"/>
          </cdr:cNvGrpSpPr>
        </cdr:nvGrpSpPr>
        <cdr:grpSpPr bwMode="auto">
          <a:xfrm xmlns:a="http://schemas.openxmlformats.org/drawingml/2006/main">
            <a:off x="4339239" y="5592597"/>
            <a:ext cx="2162540" cy="390621"/>
            <a:chOff x="4339239" y="5592597"/>
            <a:chExt cx="2162540" cy="390621"/>
          </a:xfrm>
        </cdr:grpSpPr>
        <cdr:sp macro="" textlink="">
          <cdr:nvSpPr>
            <cdr:cNvPr id="3" name="Rectangle 2"/>
            <cdr:cNvSpPr/>
          </cdr:nvSpPr>
          <cdr:spPr>
            <a:xfrm xmlns:a="http://schemas.openxmlformats.org/drawingml/2006/main">
              <a:off x="5743799" y="5794546"/>
              <a:ext cx="347564" cy="18834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sp macro="" textlink="">
          <cdr:nvSpPr>
            <cdr:cNvPr id="19" name="Rectangle 18"/>
            <cdr:cNvSpPr/>
          </cdr:nvSpPr>
          <cdr:spPr>
            <a:xfrm xmlns:a="http://schemas.openxmlformats.org/drawingml/2006/main">
              <a:off x="5201449" y="5789820"/>
              <a:ext cx="542480" cy="191151"/>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20" name="Rectangle 19"/>
            <cdr:cNvSpPr/>
          </cdr:nvSpPr>
          <cdr:spPr>
            <a:xfrm xmlns:a="http://schemas.openxmlformats.org/drawingml/2006/main">
              <a:off x="4339239" y="5789505"/>
              <a:ext cx="430643" cy="190539"/>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1" name="Rectangle 40"/>
            <cdr:cNvSpPr/>
          </cdr:nvSpPr>
          <cdr:spPr>
            <a:xfrm xmlns:a="http://schemas.openxmlformats.org/drawingml/2006/main">
              <a:off x="4762505" y="5792391"/>
              <a:ext cx="438944" cy="190827"/>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sp macro="" textlink="">
          <cdr:nvSpPr>
            <cdr:cNvPr id="42" name="Rectangle 41"/>
            <cdr:cNvSpPr/>
          </cdr:nvSpPr>
          <cdr:spPr>
            <a:xfrm xmlns:a="http://schemas.openxmlformats.org/drawingml/2006/main">
              <a:off x="4340500" y="5592597"/>
              <a:ext cx="2161279" cy="197222"/>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grpSp>
    </cdr:grpSp>
  </cdr:relSizeAnchor>
  <cdr:relSizeAnchor xmlns:cdr="http://schemas.openxmlformats.org/drawingml/2006/chartDrawing">
    <cdr:from>
      <cdr:x>0.05578</cdr:x>
      <cdr:y>0.88776</cdr:y>
    </cdr:from>
    <cdr:to>
      <cdr:x>0.85896</cdr:x>
      <cdr:y>0.95134</cdr:y>
    </cdr:to>
    <cdr:grpSp>
      <cdr:nvGrpSpPr>
        <cdr:cNvPr id="68" name="Group 25"/>
        <cdr:cNvGrpSpPr>
          <a:grpSpLocks xmlns:a="http://schemas.openxmlformats.org/drawingml/2006/main"/>
        </cdr:cNvGrpSpPr>
      </cdr:nvGrpSpPr>
      <cdr:grpSpPr bwMode="auto">
        <a:xfrm xmlns:a="http://schemas.openxmlformats.org/drawingml/2006/main">
          <a:off x="483532" y="5585167"/>
          <a:ext cx="6962406" cy="400001"/>
          <a:chOff x="531213" y="5587532"/>
          <a:chExt cx="6920887" cy="403554"/>
        </a:xfrm>
      </cdr:grpSpPr>
      <cdr:sp macro="" textlink="">
        <cdr:nvSpPr>
          <cdr:cNvPr id="2" name="TextBox 1"/>
          <cdr:cNvSpPr txBox="1"/>
        </cdr:nvSpPr>
        <cdr:spPr>
          <a:xfrm xmlns:a="http://schemas.openxmlformats.org/drawingml/2006/main">
            <a:off x="1386010" y="5679291"/>
            <a:ext cx="727112" cy="25053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i="0" u="none" strike="noStrike" kern="1200" baseline="0">
                <a:solidFill>
                  <a:srgbClr val="000000"/>
                </a:solidFill>
                <a:latin typeface="Helv"/>
                <a:ea typeface="Helv"/>
                <a:cs typeface="Helv"/>
              </a:rPr>
              <a:t>Cobbles</a:t>
            </a:r>
          </a:p>
        </cdr:txBody>
      </cdr:sp>
      <cdr:sp macro="" textlink="">
        <cdr:nvSpPr>
          <cdr:cNvPr id="16" name="TextBox 1"/>
          <cdr:cNvSpPr txBox="1"/>
        </cdr:nvSpPr>
        <cdr:spPr>
          <a:xfrm xmlns:a="http://schemas.openxmlformats.org/drawingml/2006/main">
            <a:off x="531213" y="5674017"/>
            <a:ext cx="795995" cy="25053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Boulders</a:t>
            </a:r>
          </a:p>
        </cdr:txBody>
      </cdr:sp>
      <cdr:grpSp>
        <cdr:nvGrpSpPr>
          <cdr:cNvPr id="70"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grpSp>
      <cdr:grpSp>
        <cdr:nvGrpSpPr>
          <cdr:cNvPr id="10687" name="Group 24"/>
          <cdr:cNvGrpSpPr>
            <a:grpSpLocks xmlns:a="http://schemas.openxmlformats.org/drawingml/2006/main"/>
          </cdr:cNvGrpSpPr>
        </cdr:nvGrpSpPr>
        <cdr:grpSpPr bwMode="auto">
          <a:xfrm xmlns:a="http://schemas.openxmlformats.org/drawingml/2006/main">
            <a:off x="4393302" y="5599506"/>
            <a:ext cx="1706599" cy="385627"/>
            <a:chOff x="4393302" y="5599506"/>
            <a:chExt cx="1706599" cy="385627"/>
          </a:xfrm>
        </cdr:grpSpPr>
        <cdr:sp macro="" textlink="">
          <cdr:nvSpPr>
            <cdr:cNvPr id="17" name="TextBox 1"/>
            <cdr:cNvSpPr txBox="1"/>
          </cdr:nvSpPr>
          <cdr:spPr>
            <a:xfrm xmlns:a="http://schemas.openxmlformats.org/drawingml/2006/main">
              <a:off x="5033486" y="5599506"/>
              <a:ext cx="713017" cy="2048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Sand</a:t>
              </a:r>
            </a:p>
          </cdr:txBody>
        </cdr:sp>
        <cdr:sp macro="" textlink="">
          <cdr:nvSpPr>
            <cdr:cNvPr id="43" name="TextBox 1"/>
            <cdr:cNvSpPr txBox="1"/>
          </cdr:nvSpPr>
          <cdr:spPr>
            <a:xfrm xmlns:a="http://schemas.openxmlformats.org/drawingml/2006/main">
              <a:off x="4393302"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5" name="TextBox 1"/>
            <cdr:cNvSpPr txBox="1"/>
          </cdr:nvSpPr>
          <cdr:spPr>
            <a:xfrm xmlns:a="http://schemas.openxmlformats.org/drawingml/2006/main">
              <a:off x="4810284"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7" name="TextBox 1"/>
            <cdr:cNvSpPr txBox="1"/>
          </cdr:nvSpPr>
          <cdr:spPr>
            <a:xfrm xmlns:a="http://schemas.openxmlformats.org/drawingml/2006/main">
              <a:off x="5283229" y="5787500"/>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9" name="TextBox 1"/>
            <cdr:cNvSpPr txBox="1"/>
          </cdr:nvSpPr>
          <cdr:spPr>
            <a:xfrm xmlns:a="http://schemas.openxmlformats.org/drawingml/2006/main">
              <a:off x="5742794" y="5809680"/>
              <a:ext cx="357107" cy="1720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grpSp>
      <cdr:grpSp>
        <cdr:nvGrpSpPr>
          <cdr:cNvPr id="72"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grpSp>
      <cdr:grpSp>
        <cdr:nvGrpSpPr>
          <cdr:cNvPr id="10689" name="Group 23"/>
          <cdr:cNvGrpSpPr>
            <a:grpSpLocks xmlns:a="http://schemas.openxmlformats.org/drawingml/2006/main"/>
          </cdr:cNvGrpSpPr>
        </cdr:nvGrpSpPr>
        <cdr:grpSpPr bwMode="auto">
          <a:xfrm xmlns:a="http://schemas.openxmlformats.org/drawingml/2006/main">
            <a:off x="2229461" y="5593973"/>
            <a:ext cx="2034156" cy="391160"/>
            <a:chOff x="2229461" y="5593973"/>
            <a:chExt cx="2034156" cy="391160"/>
          </a:xfrm>
        </cdr:grpSpPr>
        <cdr:sp macro="" textlink="">
          <cdr:nvSpPr>
            <cdr:cNvPr id="12" name="TextBox 1"/>
            <cdr:cNvSpPr txBox="1"/>
          </cdr:nvSpPr>
          <cdr:spPr>
            <a:xfrm xmlns:a="http://schemas.openxmlformats.org/drawingml/2006/main">
              <a:off x="2941335" y="5593973"/>
              <a:ext cx="713017" cy="22126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900" b="1" i="0" u="none" strike="noStrike" kern="1200" baseline="0">
                  <a:solidFill>
                    <a:srgbClr val="000000"/>
                  </a:solidFill>
                  <a:latin typeface="Helv"/>
                  <a:ea typeface="Helv"/>
                  <a:cs typeface="Helv"/>
                </a:rPr>
                <a:t>Gravel</a:t>
              </a:r>
            </a:p>
          </cdr:txBody>
        </cdr:sp>
        <cdr:sp macro="" textlink="">
          <cdr:nvSpPr>
            <cdr:cNvPr id="14" name="TextBox 1"/>
            <cdr:cNvSpPr txBox="1"/>
          </cdr:nvSpPr>
          <cdr:spPr>
            <a:xfrm xmlns:a="http://schemas.openxmlformats.org/drawingml/2006/main">
              <a:off x="2229461" y="5793291"/>
              <a:ext cx="36682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VC</a:t>
              </a:r>
            </a:p>
          </cdr:txBody>
        </cdr:sp>
        <cdr:sp macro="" textlink="">
          <cdr:nvSpPr>
            <cdr:cNvPr id="44" name="TextBox 1"/>
            <cdr:cNvSpPr txBox="1"/>
          </cdr:nvSpPr>
          <cdr:spPr>
            <a:xfrm xmlns:a="http://schemas.openxmlformats.org/drawingml/2006/main">
              <a:off x="2677712" y="5795532"/>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C</a:t>
              </a:r>
            </a:p>
          </cdr:txBody>
        </cdr:sp>
        <cdr:sp macro="" textlink="">
          <cdr:nvSpPr>
            <cdr:cNvPr id="46" name="TextBox 1"/>
            <cdr:cNvSpPr txBox="1"/>
          </cdr:nvSpPr>
          <cdr:spPr>
            <a:xfrm xmlns:a="http://schemas.openxmlformats.org/drawingml/2006/main">
              <a:off x="3088790" y="5795531"/>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M</a:t>
              </a:r>
            </a:p>
          </cdr:txBody>
        </cdr:sp>
        <cdr:sp macro="" textlink="">
          <cdr:nvSpPr>
            <cdr:cNvPr id="48" name="TextBox 1"/>
            <cdr:cNvSpPr txBox="1"/>
          </cdr:nvSpPr>
          <cdr:spPr>
            <a:xfrm xmlns:a="http://schemas.openxmlformats.org/drawingml/2006/main">
              <a:off x="3493805" y="5795567"/>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F</a:t>
              </a:r>
            </a:p>
          </cdr:txBody>
        </cdr:sp>
        <cdr:sp macro="" textlink="">
          <cdr:nvSpPr>
            <cdr:cNvPr id="50" name="TextBox 1"/>
            <cdr:cNvSpPr txBox="1"/>
          </cdr:nvSpPr>
          <cdr:spPr>
            <a:xfrm xmlns:a="http://schemas.openxmlformats.org/drawingml/2006/main">
              <a:off x="3916771" y="5789578"/>
              <a:ext cx="346846" cy="18956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grpSp>
    </cdr:grpSp>
  </cdr:relSizeAnchor>
  <cdr:relSizeAnchor xmlns:cdr="http://schemas.openxmlformats.org/drawingml/2006/chartDrawing">
    <cdr:from>
      <cdr:x>0.81519</cdr:x>
      <cdr:y>0.82888</cdr:y>
    </cdr:from>
    <cdr:to>
      <cdr:x>0.84251</cdr:x>
      <cdr:y>0.85614</cdr:y>
    </cdr:to>
    <cdr:sp macro="" textlink="">
      <cdr:nvSpPr>
        <cdr:cNvPr id="75" name="Text 3"/>
        <cdr:cNvSpPr txBox="1">
          <a:spLocks xmlns:a="http://schemas.openxmlformats.org/drawingml/2006/main" noChangeArrowheads="1"/>
        </cdr:cNvSpPr>
      </cdr:nvSpPr>
      <cdr:spPr bwMode="auto">
        <a:xfrm xmlns:a="http://schemas.openxmlformats.org/drawingml/2006/main">
          <a:off x="7062481" y="5210726"/>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0.02</a:t>
          </a:r>
          <a:endParaRPr lang="en-US"/>
        </a:p>
      </cdr:txBody>
    </cdr:sp>
  </cdr:relSizeAnchor>
  <cdr:relSizeAnchor xmlns:cdr="http://schemas.openxmlformats.org/drawingml/2006/chartDrawing">
    <cdr:from>
      <cdr:x>0.75061</cdr:x>
      <cdr:y>0.8289</cdr:y>
    </cdr:from>
    <cdr:to>
      <cdr:x>0.77792</cdr:x>
      <cdr:y>0.85616</cdr:y>
    </cdr:to>
    <cdr:sp macro="" textlink="">
      <cdr:nvSpPr>
        <cdr:cNvPr id="76" name="Text 3"/>
        <cdr:cNvSpPr txBox="1">
          <a:spLocks xmlns:a="http://schemas.openxmlformats.org/drawingml/2006/main" noChangeArrowheads="1"/>
        </cdr:cNvSpPr>
      </cdr:nvSpPr>
      <cdr:spPr bwMode="auto">
        <a:xfrm xmlns:a="http://schemas.openxmlformats.org/drawingml/2006/main">
          <a:off x="6502952" y="5210865"/>
          <a:ext cx="236668" cy="17139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18288" bIns="22860"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n-US" sz="800" b="0" i="0" u="none" strike="noStrike" baseline="0">
              <a:solidFill>
                <a:srgbClr val="000000"/>
              </a:solidFill>
              <a:latin typeface="LinePrinter"/>
            </a:rPr>
            <a:t>0.05</a:t>
          </a:r>
          <a:endParaRPr lang="en-US"/>
        </a:p>
      </cdr:txBody>
    </cdr:sp>
  </cdr:relSizeAnchor>
  <cdr:relSizeAnchor xmlns:cdr="http://schemas.openxmlformats.org/drawingml/2006/chartDrawing">
    <cdr:from>
      <cdr:x>0.70157</cdr:x>
      <cdr:y>0.91907</cdr:y>
    </cdr:from>
    <cdr:to>
      <cdr:x>0.74898</cdr:x>
      <cdr:y>0.94981</cdr:y>
    </cdr:to>
    <cdr:sp macro="" textlink="">
      <cdr:nvSpPr>
        <cdr:cNvPr id="91" name="Rectangle 90"/>
        <cdr:cNvSpPr/>
      </cdr:nvSpPr>
      <cdr:spPr bwMode="auto">
        <a:xfrm xmlns:a="http://schemas.openxmlformats.org/drawingml/2006/main">
          <a:off x="6078141" y="5777706"/>
          <a:ext cx="410765" cy="193278"/>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0.70744</cdr:x>
      <cdr:y>0.92001</cdr:y>
    </cdr:from>
    <cdr:to>
      <cdr:x>0.74757</cdr:x>
      <cdr:y>0.95</cdr:y>
    </cdr:to>
    <cdr:sp macro="" textlink="">
      <cdr:nvSpPr>
        <cdr:cNvPr id="92" name="TextBox 1"/>
        <cdr:cNvSpPr txBox="1"/>
      </cdr:nvSpPr>
      <cdr:spPr bwMode="auto">
        <a:xfrm xmlns:a="http://schemas.openxmlformats.org/drawingml/2006/main">
          <a:off x="6128941" y="5783659"/>
          <a:ext cx="347754" cy="1884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VF</a:t>
          </a:r>
        </a:p>
      </cdr:txBody>
    </cdr:sp>
  </cdr:relSizeAnchor>
  <cdr:relSizeAnchor xmlns:cdr="http://schemas.openxmlformats.org/drawingml/2006/chartDrawing">
    <cdr:from>
      <cdr:x>0.74877</cdr:x>
      <cdr:y>0.88836</cdr:y>
    </cdr:from>
    <cdr:to>
      <cdr:x>0.87838</cdr:x>
      <cdr:y>0.94976</cdr:y>
    </cdr:to>
    <cdr:sp macro="" textlink="">
      <cdr:nvSpPr>
        <cdr:cNvPr id="93" name="Rectangle 92"/>
        <cdr:cNvSpPr/>
      </cdr:nvSpPr>
      <cdr:spPr bwMode="auto">
        <a:xfrm xmlns:a="http://schemas.openxmlformats.org/drawingml/2006/main">
          <a:off x="6487026" y="5584658"/>
          <a:ext cx="1122949" cy="386013"/>
        </a:xfrm>
        <a:prstGeom xmlns:a="http://schemas.openxmlformats.org/drawingml/2006/main" prst="rect">
          <a:avLst/>
        </a:prstGeom>
        <a:noFill xmlns:a="http://schemas.openxmlformats.org/drawingml/2006/main"/>
        <a:ln xmlns:a="http://schemas.openxmlformats.org/drawingml/2006/main" w="635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0.77083</cdr:x>
      <cdr:y>0.90202</cdr:y>
    </cdr:from>
    <cdr:to>
      <cdr:x>0.85335</cdr:x>
      <cdr:y>0.93442</cdr:y>
    </cdr:to>
    <cdr:sp macro="" textlink="">
      <cdr:nvSpPr>
        <cdr:cNvPr id="108" name="TextBox 1"/>
        <cdr:cNvSpPr txBox="1"/>
      </cdr:nvSpPr>
      <cdr:spPr bwMode="auto">
        <a:xfrm xmlns:a="http://schemas.openxmlformats.org/drawingml/2006/main">
          <a:off x="6678194" y="5670551"/>
          <a:ext cx="714883" cy="20369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900" b="1" i="0" u="none" strike="noStrike" kern="1200" baseline="0">
              <a:solidFill>
                <a:srgbClr val="000000"/>
              </a:solidFill>
              <a:latin typeface="Helv"/>
              <a:ea typeface="Helv"/>
              <a:cs typeface="Helv"/>
            </a:rPr>
            <a:t>Silt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Projects/SWW-T31231%20Susitna_new_July2013/TributarySedimentModels/GoldCreek/Sediment%20Data/Sediment_count_Gol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diment Gradation-cht"/>
      <sheetName val="Calculations"/>
      <sheetName val="Summary"/>
      <sheetName val="Sed Gradation Lines"/>
      <sheetName val="Transport Rating curves"/>
      <sheetName val="HEC RAS results"/>
    </sheetNames>
    <sheetDataSet>
      <sheetData sheetId="0" refreshError="1"/>
      <sheetData sheetId="1"/>
      <sheetData sheetId="2"/>
      <sheetData sheetId="3">
        <row r="5">
          <cell r="O5">
            <v>256</v>
          </cell>
          <cell r="P5">
            <v>0</v>
          </cell>
        </row>
        <row r="6">
          <cell r="O6">
            <v>256</v>
          </cell>
          <cell r="P6">
            <v>50</v>
          </cell>
        </row>
        <row r="7">
          <cell r="O7">
            <v>256</v>
          </cell>
          <cell r="P7">
            <v>100</v>
          </cell>
        </row>
        <row r="9">
          <cell r="O9">
            <v>64</v>
          </cell>
          <cell r="P9">
            <v>0</v>
          </cell>
        </row>
        <row r="10">
          <cell r="O10">
            <v>64</v>
          </cell>
          <cell r="P10">
            <v>50</v>
          </cell>
        </row>
        <row r="11">
          <cell r="O11">
            <v>64</v>
          </cell>
          <cell r="P11">
            <v>100</v>
          </cell>
        </row>
        <row r="12">
          <cell r="I12">
            <v>0.6</v>
          </cell>
          <cell r="J12">
            <v>0</v>
          </cell>
        </row>
        <row r="13">
          <cell r="I13">
            <v>0.6</v>
          </cell>
          <cell r="J13">
            <v>50</v>
          </cell>
          <cell r="O13">
            <v>2</v>
          </cell>
          <cell r="P13">
            <v>0</v>
          </cell>
        </row>
        <row r="14">
          <cell r="I14">
            <v>0.6</v>
          </cell>
          <cell r="J14">
            <v>100</v>
          </cell>
          <cell r="O14">
            <v>2</v>
          </cell>
          <cell r="P14">
            <v>50</v>
          </cell>
        </row>
        <row r="15">
          <cell r="O15">
            <v>2</v>
          </cell>
          <cell r="P15">
            <v>100</v>
          </cell>
        </row>
        <row r="17">
          <cell r="O17">
            <v>0.5</v>
          </cell>
          <cell r="P17">
            <v>0</v>
          </cell>
        </row>
        <row r="18">
          <cell r="O18">
            <v>0.5</v>
          </cell>
          <cell r="P18">
            <v>50</v>
          </cell>
        </row>
        <row r="19">
          <cell r="O19">
            <v>0.5</v>
          </cell>
          <cell r="P19">
            <v>100</v>
          </cell>
        </row>
        <row r="20">
          <cell r="I20">
            <v>0.3</v>
          </cell>
          <cell r="J20">
            <v>0</v>
          </cell>
        </row>
        <row r="21">
          <cell r="I21">
            <v>0.3</v>
          </cell>
          <cell r="J21">
            <v>50</v>
          </cell>
          <cell r="O21">
            <v>0.25</v>
          </cell>
          <cell r="P21">
            <v>0</v>
          </cell>
        </row>
        <row r="22">
          <cell r="I22">
            <v>0.3</v>
          </cell>
          <cell r="J22">
            <v>100</v>
          </cell>
          <cell r="O22">
            <v>0.25</v>
          </cell>
          <cell r="P22">
            <v>50</v>
          </cell>
        </row>
        <row r="23">
          <cell r="O23">
            <v>0.25</v>
          </cell>
          <cell r="P23">
            <v>100</v>
          </cell>
        </row>
        <row r="25">
          <cell r="O25">
            <v>6.2E-2</v>
          </cell>
          <cell r="P25">
            <v>0</v>
          </cell>
        </row>
        <row r="26">
          <cell r="O26">
            <v>6.2E-2</v>
          </cell>
          <cell r="P26">
            <v>50</v>
          </cell>
        </row>
        <row r="27">
          <cell r="O27">
            <v>6.2E-2</v>
          </cell>
          <cell r="P27">
            <v>100</v>
          </cell>
        </row>
      </sheetData>
      <sheetData sheetId="4" refreshError="1"/>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H57"/>
  <sheetViews>
    <sheetView topLeftCell="A2" zoomScale="66" zoomScaleNormal="66" workbookViewId="0">
      <selection activeCell="AI33" sqref="AI33"/>
    </sheetView>
  </sheetViews>
  <sheetFormatPr defaultColWidth="8.85546875" defaultRowHeight="14.25" x14ac:dyDescent="0.2"/>
  <cols>
    <col min="1" max="1" width="8.85546875" style="1"/>
    <col min="2" max="2" width="11.7109375" style="1" customWidth="1"/>
    <col min="3" max="4" width="12.7109375" style="1" customWidth="1"/>
    <col min="5" max="5" width="14.28515625" style="1" customWidth="1"/>
    <col min="6" max="6" width="11.5703125" style="1" customWidth="1"/>
    <col min="7" max="7" width="10.28515625" style="1" customWidth="1"/>
    <col min="8" max="8" width="11.28515625" style="1" customWidth="1"/>
    <col min="9" max="9" width="12.28515625" style="1" customWidth="1"/>
    <col min="10" max="10" width="12.7109375" style="1" customWidth="1"/>
    <col min="11" max="12" width="9.140625" style="1" customWidth="1"/>
    <col min="13" max="13" width="8.85546875" style="1"/>
    <col min="14" max="14" width="11" style="1" customWidth="1"/>
    <col min="15" max="25" width="8.85546875" style="1"/>
    <col min="26" max="28" width="9.140625" style="1"/>
    <col min="29" max="29" width="11.140625" style="1" customWidth="1"/>
    <col min="30" max="32" width="9.140625" style="1"/>
    <col min="33" max="33" width="9.42578125" style="1" customWidth="1"/>
    <col min="34" max="16384" width="8.85546875" style="1"/>
  </cols>
  <sheetData>
    <row r="1" spans="2:34" ht="22.9" x14ac:dyDescent="0.4">
      <c r="Z1" s="165" t="s">
        <v>29</v>
      </c>
      <c r="AA1" s="165"/>
      <c r="AB1" s="165"/>
      <c r="AC1" s="165"/>
      <c r="AD1" s="165"/>
      <c r="AE1" s="165"/>
      <c r="AF1" s="165"/>
      <c r="AG1" s="165"/>
      <c r="AH1"/>
    </row>
    <row r="2" spans="2:34" ht="22.9" x14ac:dyDescent="0.4">
      <c r="B2" s="165" t="s">
        <v>113</v>
      </c>
      <c r="C2" s="165"/>
      <c r="D2" s="165"/>
      <c r="E2" s="165"/>
      <c r="F2" s="165"/>
      <c r="G2" s="165"/>
      <c r="H2" s="165"/>
      <c r="I2" s="165"/>
      <c r="J2" s="165"/>
      <c r="Z2" s="1" t="s">
        <v>30</v>
      </c>
      <c r="AB2" s="56">
        <f>+AA27</f>
        <v>123.7</v>
      </c>
      <c r="AC2" s="1" t="s">
        <v>31</v>
      </c>
      <c r="AH2"/>
    </row>
    <row r="3" spans="2:34" ht="14.45" x14ac:dyDescent="0.3">
      <c r="B3" s="6" t="s">
        <v>32</v>
      </c>
      <c r="C3" s="6" t="s">
        <v>149</v>
      </c>
      <c r="D3" s="20"/>
      <c r="E3" s="6"/>
      <c r="F3" s="6" t="s">
        <v>3</v>
      </c>
      <c r="G3" s="6" t="s">
        <v>134</v>
      </c>
      <c r="H3" s="6"/>
      <c r="I3" s="6"/>
      <c r="J3" s="8"/>
      <c r="Z3" s="1" t="s">
        <v>33</v>
      </c>
      <c r="AB3" s="57">
        <v>8261</v>
      </c>
      <c r="AC3" s="1" t="s">
        <v>34</v>
      </c>
      <c r="AD3" s="58">
        <f>+AB3*0.0022046</f>
        <v>18.212200600000003</v>
      </c>
      <c r="AE3" s="1" t="s">
        <v>31</v>
      </c>
      <c r="AH3"/>
    </row>
    <row r="4" spans="2:34" ht="14.45" x14ac:dyDescent="0.3">
      <c r="B4" s="9" t="s">
        <v>6</v>
      </c>
      <c r="C4" s="10"/>
      <c r="D4" s="151">
        <v>41841</v>
      </c>
      <c r="E4" s="9"/>
      <c r="F4" s="9" t="s">
        <v>114</v>
      </c>
      <c r="G4" s="9"/>
      <c r="H4" s="9">
        <v>3225974.9</v>
      </c>
      <c r="I4" s="9"/>
      <c r="J4" s="8"/>
      <c r="Z4" s="1" t="s">
        <v>35</v>
      </c>
      <c r="AB4" s="101">
        <f>1-AD3/H44</f>
        <v>0.14896258878504665</v>
      </c>
      <c r="AH4"/>
    </row>
    <row r="5" spans="2:34" ht="15" thickBot="1" x14ac:dyDescent="0.35">
      <c r="B5" s="9" t="s">
        <v>8</v>
      </c>
      <c r="C5" s="9"/>
      <c r="D5" s="16" t="s">
        <v>131</v>
      </c>
      <c r="E5" s="9"/>
      <c r="F5" s="9" t="s">
        <v>115</v>
      </c>
      <c r="G5" s="15"/>
      <c r="H5" s="9">
        <v>1868864.9</v>
      </c>
      <c r="I5" s="9"/>
      <c r="J5" s="8"/>
      <c r="AB5" s="59"/>
      <c r="AH5"/>
    </row>
    <row r="6" spans="2:34" ht="14.45" x14ac:dyDescent="0.3">
      <c r="B6" s="9" t="s">
        <v>37</v>
      </c>
      <c r="C6" s="9"/>
      <c r="D6" s="9" t="s">
        <v>132</v>
      </c>
      <c r="E6" s="9"/>
      <c r="F6" s="14" t="s">
        <v>36</v>
      </c>
      <c r="G6" s="9"/>
      <c r="H6" s="9"/>
      <c r="I6" s="9"/>
      <c r="J6" s="8"/>
      <c r="AA6" s="166" t="s">
        <v>38</v>
      </c>
      <c r="AB6" s="167"/>
      <c r="AC6" s="167"/>
      <c r="AD6" s="168"/>
      <c r="AH6"/>
    </row>
    <row r="7" spans="2:34" ht="14.45" x14ac:dyDescent="0.3">
      <c r="B7" s="9" t="s">
        <v>116</v>
      </c>
      <c r="C7" s="9"/>
      <c r="D7" s="9" t="s">
        <v>133</v>
      </c>
      <c r="E7" s="9"/>
      <c r="F7" s="19"/>
      <c r="G7" s="9"/>
      <c r="H7" s="9"/>
      <c r="I7" s="9"/>
      <c r="J7" s="8"/>
      <c r="AA7" s="17"/>
      <c r="AB7" s="17"/>
      <c r="AC7" s="17"/>
      <c r="AD7" s="17"/>
      <c r="AH7"/>
    </row>
    <row r="8" spans="2:34" ht="42" x14ac:dyDescent="0.3">
      <c r="B8" s="140" t="s">
        <v>117</v>
      </c>
      <c r="C8" s="9"/>
      <c r="D8" s="9"/>
      <c r="E8" s="9"/>
      <c r="F8" s="13"/>
      <c r="G8" s="9"/>
      <c r="H8" s="9"/>
      <c r="I8" s="9"/>
      <c r="J8" s="8"/>
      <c r="AA8" s="60" t="s">
        <v>39</v>
      </c>
      <c r="AB8" s="60" t="s">
        <v>40</v>
      </c>
      <c r="AC8" s="61" t="s">
        <v>41</v>
      </c>
      <c r="AD8" s="61" t="s">
        <v>42</v>
      </c>
      <c r="AE8" s="61" t="s">
        <v>43</v>
      </c>
      <c r="AF8" s="61" t="s">
        <v>44</v>
      </c>
      <c r="AG8" s="61" t="s">
        <v>45</v>
      </c>
      <c r="AH8"/>
    </row>
    <row r="9" spans="2:34" ht="14.45" x14ac:dyDescent="0.3">
      <c r="B9" s="9"/>
      <c r="C9" s="9"/>
      <c r="D9" s="9"/>
      <c r="E9" s="9"/>
      <c r="G9" s="9"/>
      <c r="H9" s="9"/>
      <c r="I9" s="9"/>
      <c r="J9" s="8"/>
      <c r="Z9" s="102">
        <v>360</v>
      </c>
      <c r="AA9" s="62">
        <f t="shared" ref="AA9:AA18" si="0">+H31</f>
        <v>0</v>
      </c>
      <c r="AB9" s="62">
        <f>+AA9</f>
        <v>0</v>
      </c>
      <c r="AC9" s="62">
        <f>+AB9</f>
        <v>0</v>
      </c>
      <c r="AD9" s="63">
        <f t="shared" ref="AD9:AD18" si="1">1-(AC9/AB$28)</f>
        <v>1</v>
      </c>
      <c r="AE9" s="64"/>
      <c r="AF9" s="64"/>
      <c r="AG9" s="65">
        <f t="shared" ref="AG9:AG18" si="2">+AD9*100</f>
        <v>100</v>
      </c>
      <c r="AH9"/>
    </row>
    <row r="10" spans="2:34" ht="15" thickBot="1" x14ac:dyDescent="0.35">
      <c r="G10" s="9"/>
      <c r="H10" s="9"/>
      <c r="I10" s="9"/>
      <c r="J10" s="8"/>
      <c r="Z10" s="102">
        <v>256</v>
      </c>
      <c r="AA10" s="62">
        <f t="shared" si="0"/>
        <v>23.9</v>
      </c>
      <c r="AB10" s="62">
        <f t="shared" ref="AB10:AB18" si="3">+AA10</f>
        <v>23.9</v>
      </c>
      <c r="AC10" s="66">
        <f t="shared" ref="AC10:AC18" si="4">+AB10+AC9</f>
        <v>23.9</v>
      </c>
      <c r="AD10" s="63">
        <f t="shared" si="1"/>
        <v>0.93915065430776845</v>
      </c>
      <c r="AE10" s="64"/>
      <c r="AF10" s="64"/>
      <c r="AG10" s="65">
        <f t="shared" si="2"/>
        <v>93.915065430776849</v>
      </c>
      <c r="AH10"/>
    </row>
    <row r="11" spans="2:34" ht="18" thickBot="1" x14ac:dyDescent="0.35">
      <c r="B11" s="169" t="s">
        <v>46</v>
      </c>
      <c r="C11" s="170"/>
      <c r="D11" s="170"/>
      <c r="E11" s="171"/>
      <c r="G11" s="12"/>
      <c r="H11" s="12"/>
      <c r="I11" s="12"/>
      <c r="Z11" s="102">
        <v>180</v>
      </c>
      <c r="AA11" s="62">
        <f t="shared" si="0"/>
        <v>19.7</v>
      </c>
      <c r="AB11" s="62">
        <f t="shared" si="3"/>
        <v>19.7</v>
      </c>
      <c r="AC11" s="66">
        <f t="shared" si="4"/>
        <v>43.599999999999994</v>
      </c>
      <c r="AD11" s="63">
        <f t="shared" si="1"/>
        <v>0.8889944990719123</v>
      </c>
      <c r="AE11" s="64"/>
      <c r="AF11" s="64"/>
      <c r="AG11" s="65">
        <f t="shared" si="2"/>
        <v>88.899449907191226</v>
      </c>
      <c r="AH11"/>
    </row>
    <row r="12" spans="2:34" ht="14.45" x14ac:dyDescent="0.3">
      <c r="B12" s="67" t="s">
        <v>47</v>
      </c>
      <c r="C12" s="67" t="s">
        <v>48</v>
      </c>
      <c r="D12" s="67" t="s">
        <v>49</v>
      </c>
      <c r="E12" s="67" t="s">
        <v>50</v>
      </c>
      <c r="G12" s="141"/>
      <c r="H12" s="6"/>
      <c r="I12" s="6"/>
      <c r="Z12" s="102">
        <v>128</v>
      </c>
      <c r="AA12" s="62">
        <f t="shared" si="0"/>
        <v>5.4</v>
      </c>
      <c r="AB12" s="62">
        <f t="shared" si="3"/>
        <v>5.4</v>
      </c>
      <c r="AC12" s="66">
        <f t="shared" si="4"/>
        <v>48.999999999999993</v>
      </c>
      <c r="AD12" s="63">
        <f>1-(AC12/AB$28)</f>
        <v>0.87524611134228669</v>
      </c>
      <c r="AE12" s="64"/>
      <c r="AF12" s="64"/>
      <c r="AG12" s="65">
        <f t="shared" si="2"/>
        <v>87.524611134228664</v>
      </c>
      <c r="AH12"/>
    </row>
    <row r="13" spans="2:34" ht="27.6" x14ac:dyDescent="0.3">
      <c r="B13" s="68" t="s">
        <v>51</v>
      </c>
      <c r="C13" s="69" t="s">
        <v>52</v>
      </c>
      <c r="D13" s="69" t="s">
        <v>53</v>
      </c>
      <c r="E13" s="69" t="s">
        <v>54</v>
      </c>
      <c r="F13" s="1" t="s">
        <v>118</v>
      </c>
      <c r="G13" s="142"/>
      <c r="H13" s="70"/>
      <c r="I13" s="9" t="s">
        <v>125</v>
      </c>
      <c r="Z13" s="103">
        <v>90</v>
      </c>
      <c r="AA13" s="62">
        <f t="shared" si="0"/>
        <v>59.5</v>
      </c>
      <c r="AB13" s="62">
        <f t="shared" si="3"/>
        <v>59.5</v>
      </c>
      <c r="AC13" s="66">
        <f t="shared" si="4"/>
        <v>108.5</v>
      </c>
      <c r="AD13" s="63">
        <f t="shared" si="1"/>
        <v>0.72375924654363488</v>
      </c>
      <c r="AE13" s="64"/>
      <c r="AF13" s="64"/>
      <c r="AG13" s="65">
        <f t="shared" si="2"/>
        <v>72.375924654363487</v>
      </c>
      <c r="AH13"/>
    </row>
    <row r="14" spans="2:34" ht="14.45" x14ac:dyDescent="0.3">
      <c r="B14" s="68"/>
      <c r="C14" s="69"/>
      <c r="D14" s="69"/>
      <c r="E14" s="71" t="s">
        <v>55</v>
      </c>
      <c r="G14" s="21"/>
      <c r="H14" s="8"/>
      <c r="I14" s="8"/>
      <c r="Z14" s="103">
        <v>64</v>
      </c>
      <c r="AA14" s="62">
        <f t="shared" si="0"/>
        <v>53.3</v>
      </c>
      <c r="AB14" s="62">
        <f t="shared" si="3"/>
        <v>53.3</v>
      </c>
      <c r="AC14" s="66">
        <f t="shared" si="4"/>
        <v>161.80000000000001</v>
      </c>
      <c r="AD14" s="63">
        <f t="shared" si="1"/>
        <v>0.58805756765677519</v>
      </c>
      <c r="AE14" s="64"/>
      <c r="AF14" s="64"/>
      <c r="AG14" s="65">
        <f t="shared" si="2"/>
        <v>58.805756765677522</v>
      </c>
      <c r="AH14"/>
    </row>
    <row r="15" spans="2:34" ht="14.45" x14ac:dyDescent="0.3">
      <c r="B15" s="72">
        <v>1</v>
      </c>
      <c r="C15" s="73">
        <v>1.7</v>
      </c>
      <c r="D15" s="73">
        <v>57.5</v>
      </c>
      <c r="E15" s="115">
        <f t="shared" ref="E15:E20" si="5">D15-C15</f>
        <v>55.8</v>
      </c>
      <c r="G15" s="143" t="s">
        <v>119</v>
      </c>
      <c r="H15" s="144"/>
      <c r="I15" s="8"/>
      <c r="Z15" s="102">
        <v>45</v>
      </c>
      <c r="AA15" s="62">
        <f t="shared" si="0"/>
        <v>47.4</v>
      </c>
      <c r="AB15" s="62">
        <f t="shared" si="3"/>
        <v>47.4</v>
      </c>
      <c r="AC15" s="66">
        <f t="shared" si="4"/>
        <v>209.20000000000002</v>
      </c>
      <c r="AD15" s="63">
        <f t="shared" si="1"/>
        <v>0.46737727536339535</v>
      </c>
      <c r="AE15" s="64"/>
      <c r="AF15" s="64"/>
      <c r="AG15" s="65">
        <f t="shared" si="2"/>
        <v>46.737727536339534</v>
      </c>
      <c r="AH15"/>
    </row>
    <row r="16" spans="2:34" ht="14.45" customHeight="1" x14ac:dyDescent="0.3">
      <c r="B16" s="72">
        <v>2</v>
      </c>
      <c r="C16" s="73">
        <v>1.7</v>
      </c>
      <c r="D16" s="73">
        <v>87.9</v>
      </c>
      <c r="E16" s="115">
        <f t="shared" si="5"/>
        <v>86.2</v>
      </c>
      <c r="G16" s="145" t="s">
        <v>120</v>
      </c>
      <c r="H16" s="8"/>
      <c r="I16" s="8"/>
      <c r="K16" s="8"/>
      <c r="L16" s="8"/>
      <c r="M16" s="8"/>
      <c r="N16" s="8"/>
      <c r="Z16" s="102">
        <v>32</v>
      </c>
      <c r="AA16" s="62">
        <f t="shared" si="0"/>
        <v>38.5</v>
      </c>
      <c r="AB16" s="62">
        <f t="shared" si="3"/>
        <v>38.5</v>
      </c>
      <c r="AC16" s="66">
        <f t="shared" si="4"/>
        <v>247.70000000000002</v>
      </c>
      <c r="AD16" s="63">
        <f t="shared" si="1"/>
        <v>0.36935636284662066</v>
      </c>
      <c r="AE16" s="64"/>
      <c r="AF16" s="64"/>
      <c r="AG16" s="65">
        <f t="shared" si="2"/>
        <v>36.935636284662067</v>
      </c>
      <c r="AH16"/>
    </row>
    <row r="17" spans="2:34" ht="14.45" x14ac:dyDescent="0.3">
      <c r="B17" s="72">
        <v>3</v>
      </c>
      <c r="C17" s="73">
        <v>1.7</v>
      </c>
      <c r="D17" s="73">
        <v>69.3</v>
      </c>
      <c r="E17" s="115">
        <f t="shared" si="5"/>
        <v>67.599999999999994</v>
      </c>
      <c r="G17" s="146" t="s">
        <v>121</v>
      </c>
      <c r="H17" s="75"/>
      <c r="I17" s="75"/>
      <c r="J17" s="8"/>
      <c r="K17" s="8"/>
      <c r="L17" s="8"/>
      <c r="M17" s="8"/>
      <c r="N17" s="8"/>
      <c r="Z17" s="102">
        <v>22.5</v>
      </c>
      <c r="AA17" s="62">
        <f t="shared" si="0"/>
        <v>23.4</v>
      </c>
      <c r="AB17" s="62">
        <f t="shared" si="3"/>
        <v>23.4</v>
      </c>
      <c r="AC17" s="66">
        <f t="shared" si="4"/>
        <v>271.10000000000002</v>
      </c>
      <c r="AD17" s="63">
        <f t="shared" si="1"/>
        <v>0.30978001601824323</v>
      </c>
      <c r="AE17" s="64"/>
      <c r="AF17" s="64"/>
      <c r="AG17" s="65">
        <f t="shared" si="2"/>
        <v>30.978001601824324</v>
      </c>
      <c r="AH17"/>
    </row>
    <row r="18" spans="2:34" ht="14.45" x14ac:dyDescent="0.3">
      <c r="B18" s="72">
        <v>4</v>
      </c>
      <c r="C18" s="73">
        <v>1.7</v>
      </c>
      <c r="D18" s="73">
        <v>71.3</v>
      </c>
      <c r="E18" s="115">
        <f t="shared" si="5"/>
        <v>69.599999999999994</v>
      </c>
      <c r="F18" s="13" t="s">
        <v>56</v>
      </c>
      <c r="G18" s="49"/>
      <c r="H18" s="75"/>
      <c r="I18" s="75"/>
      <c r="J18" s="75"/>
      <c r="K18" s="75"/>
      <c r="L18" s="75"/>
      <c r="M18" s="75"/>
      <c r="N18" s="75"/>
      <c r="Z18" s="102">
        <v>16</v>
      </c>
      <c r="AA18" s="66">
        <f t="shared" si="0"/>
        <v>16.399999999999999</v>
      </c>
      <c r="AB18" s="62">
        <f t="shared" si="3"/>
        <v>16.399999999999999</v>
      </c>
      <c r="AC18" s="66">
        <f t="shared" si="4"/>
        <v>287.5</v>
      </c>
      <c r="AD18" s="63">
        <f t="shared" si="1"/>
        <v>0.26802565328382499</v>
      </c>
      <c r="AE18" s="76">
        <v>100</v>
      </c>
      <c r="AF18" s="63">
        <f t="shared" ref="AF18:AF26" si="6">+AE18/100*AD$18</f>
        <v>0.26802565328382499</v>
      </c>
      <c r="AG18" s="65">
        <f t="shared" si="2"/>
        <v>26.802565328382499</v>
      </c>
      <c r="AH18"/>
    </row>
    <row r="19" spans="2:34" ht="14.45" x14ac:dyDescent="0.3">
      <c r="B19" s="72">
        <v>5</v>
      </c>
      <c r="C19" s="73">
        <v>1.7</v>
      </c>
      <c r="D19" s="73">
        <v>66.099999999999994</v>
      </c>
      <c r="E19" s="115">
        <f t="shared" si="5"/>
        <v>64.399999999999991</v>
      </c>
      <c r="G19" s="17"/>
      <c r="H19" s="34"/>
      <c r="I19" s="34"/>
      <c r="J19" s="34"/>
      <c r="K19" s="78"/>
      <c r="L19" s="78"/>
      <c r="M19" s="78"/>
      <c r="N19" s="78"/>
      <c r="Z19" s="102">
        <v>8</v>
      </c>
      <c r="AA19" s="64"/>
      <c r="AB19" s="64"/>
      <c r="AC19" s="64"/>
      <c r="AD19" s="64"/>
      <c r="AE19" s="76">
        <v>79</v>
      </c>
      <c r="AF19" s="63">
        <f t="shared" si="6"/>
        <v>0.21174026609422175</v>
      </c>
      <c r="AG19" s="65">
        <f t="shared" ref="AG19:AG26" si="7">+AF19*100</f>
        <v>21.174026609422175</v>
      </c>
      <c r="AH19"/>
    </row>
    <row r="20" spans="2:34" ht="14.45" x14ac:dyDescent="0.3">
      <c r="B20" s="72">
        <v>6</v>
      </c>
      <c r="C20" s="73">
        <v>1.7</v>
      </c>
      <c r="D20" s="73">
        <v>72.900000000000006</v>
      </c>
      <c r="E20" s="115">
        <f t="shared" si="5"/>
        <v>71.2</v>
      </c>
      <c r="G20" s="17"/>
      <c r="H20" s="34"/>
      <c r="I20" s="34"/>
      <c r="J20" s="34"/>
      <c r="K20" s="78"/>
      <c r="L20" s="78"/>
      <c r="M20" s="78"/>
      <c r="N20" s="78"/>
      <c r="Z20" s="102">
        <v>4</v>
      </c>
      <c r="AA20" s="64"/>
      <c r="AB20" s="64"/>
      <c r="AC20" s="64"/>
      <c r="AD20" s="64"/>
      <c r="AE20" s="76">
        <v>58</v>
      </c>
      <c r="AF20" s="63">
        <f t="shared" si="6"/>
        <v>0.15545487890461848</v>
      </c>
      <c r="AG20" s="65">
        <f t="shared" si="7"/>
        <v>15.545487890461848</v>
      </c>
      <c r="AH20"/>
    </row>
    <row r="21" spans="2:34" ht="14.45" x14ac:dyDescent="0.3">
      <c r="B21" s="72">
        <v>7</v>
      </c>
      <c r="C21" s="73"/>
      <c r="D21" s="73"/>
      <c r="E21" s="116"/>
      <c r="G21" s="17"/>
      <c r="H21" s="34"/>
      <c r="I21" s="34"/>
      <c r="J21" s="34"/>
      <c r="K21" s="78"/>
      <c r="L21" s="78"/>
      <c r="M21" s="78"/>
      <c r="N21" s="78"/>
      <c r="Z21" s="102">
        <v>2</v>
      </c>
      <c r="AA21" s="64"/>
      <c r="AB21" s="64"/>
      <c r="AC21" s="64"/>
      <c r="AD21" s="64"/>
      <c r="AE21" s="76">
        <v>37</v>
      </c>
      <c r="AF21" s="63">
        <f t="shared" si="6"/>
        <v>9.916949171501524E-2</v>
      </c>
      <c r="AG21" s="65">
        <f t="shared" si="7"/>
        <v>9.9169491715015248</v>
      </c>
      <c r="AH21"/>
    </row>
    <row r="22" spans="2:34" ht="14.45" x14ac:dyDescent="0.3">
      <c r="B22" s="72">
        <v>8</v>
      </c>
      <c r="C22" s="73"/>
      <c r="D22" s="73"/>
      <c r="E22" s="116"/>
      <c r="G22" s="17"/>
      <c r="H22" s="34"/>
      <c r="I22" s="34"/>
      <c r="J22" s="34"/>
      <c r="K22" s="78"/>
      <c r="L22" s="78"/>
      <c r="M22" s="78"/>
      <c r="N22" s="78"/>
      <c r="Z22" s="102">
        <v>1</v>
      </c>
      <c r="AA22" s="64"/>
      <c r="AB22" s="64"/>
      <c r="AC22" s="64"/>
      <c r="AD22" s="64"/>
      <c r="AE22" s="76">
        <v>17</v>
      </c>
      <c r="AF22" s="63">
        <f t="shared" si="6"/>
        <v>4.556436105825025E-2</v>
      </c>
      <c r="AG22" s="65">
        <f t="shared" si="7"/>
        <v>4.5564361058250249</v>
      </c>
      <c r="AH22"/>
    </row>
    <row r="23" spans="2:34" ht="14.45" x14ac:dyDescent="0.3">
      <c r="B23" s="72">
        <v>9</v>
      </c>
      <c r="C23" s="73"/>
      <c r="D23" s="73"/>
      <c r="E23" s="116"/>
      <c r="G23" s="17"/>
      <c r="H23" s="34"/>
      <c r="I23" s="34"/>
      <c r="J23" s="34"/>
      <c r="K23" s="78"/>
      <c r="L23" s="78"/>
      <c r="M23" s="78"/>
      <c r="N23" s="78"/>
      <c r="Z23" s="102">
        <v>0.5</v>
      </c>
      <c r="AA23" s="64"/>
      <c r="AB23" s="64"/>
      <c r="AC23" s="64"/>
      <c r="AD23" s="64"/>
      <c r="AE23" s="76">
        <v>8</v>
      </c>
      <c r="AF23" s="63">
        <f t="shared" si="6"/>
        <v>2.1442052262705999E-2</v>
      </c>
      <c r="AG23" s="65">
        <f t="shared" si="7"/>
        <v>2.1442052262706</v>
      </c>
      <c r="AH23"/>
    </row>
    <row r="24" spans="2:34" ht="14.45" x14ac:dyDescent="0.3">
      <c r="B24" s="72">
        <v>10</v>
      </c>
      <c r="C24" s="73"/>
      <c r="D24" s="73"/>
      <c r="E24" s="116"/>
      <c r="G24" s="17"/>
      <c r="H24" s="34"/>
      <c r="I24" s="34"/>
      <c r="J24" s="34"/>
      <c r="K24" s="78"/>
      <c r="L24" s="78"/>
      <c r="M24" s="78"/>
      <c r="N24" s="78"/>
      <c r="Z24" s="104">
        <v>0.25</v>
      </c>
      <c r="AA24" s="64"/>
      <c r="AB24" s="64"/>
      <c r="AC24" s="64"/>
      <c r="AD24" s="64"/>
      <c r="AE24" s="76">
        <v>2</v>
      </c>
      <c r="AF24" s="63">
        <f t="shared" si="6"/>
        <v>5.3605130656764997E-3</v>
      </c>
      <c r="AG24" s="65">
        <f t="shared" si="7"/>
        <v>0.53605130656764999</v>
      </c>
      <c r="AH24"/>
    </row>
    <row r="25" spans="2:34" ht="14.45" x14ac:dyDescent="0.3">
      <c r="B25" s="72" t="s">
        <v>57</v>
      </c>
      <c r="C25" s="73">
        <f>SUM(C15:C24)</f>
        <v>10.199999999999999</v>
      </c>
      <c r="D25" s="73">
        <f>SUM(D15:D24)</f>
        <v>425</v>
      </c>
      <c r="E25" s="115">
        <f>SUM(E15:E24)</f>
        <v>414.79999999999995</v>
      </c>
      <c r="G25" s="17"/>
      <c r="H25" s="34"/>
      <c r="I25" s="34"/>
      <c r="J25" s="34"/>
      <c r="K25" s="78"/>
      <c r="L25" s="78"/>
      <c r="M25" s="78"/>
      <c r="N25" s="78"/>
      <c r="Z25" s="104">
        <v>0.125</v>
      </c>
      <c r="AA25" s="64"/>
      <c r="AB25" s="64"/>
      <c r="AC25" s="64"/>
      <c r="AD25" s="64"/>
      <c r="AE25" s="76">
        <v>1</v>
      </c>
      <c r="AF25" s="105">
        <f t="shared" si="6"/>
        <v>2.6802565328382499E-3</v>
      </c>
      <c r="AG25" s="65">
        <f t="shared" si="7"/>
        <v>0.26802565328382499</v>
      </c>
      <c r="AH25"/>
    </row>
    <row r="26" spans="2:34" ht="14.45" x14ac:dyDescent="0.3">
      <c r="B26" s="17"/>
      <c r="C26" s="8"/>
      <c r="D26" s="8"/>
      <c r="E26" s="8"/>
      <c r="G26" s="119"/>
      <c r="H26" s="120"/>
      <c r="I26" s="120"/>
      <c r="J26" s="80"/>
      <c r="K26" s="8"/>
      <c r="L26" s="8"/>
      <c r="M26" s="8"/>
      <c r="N26" s="8"/>
      <c r="Z26" s="104">
        <v>6.25E-2</v>
      </c>
      <c r="AA26" s="62"/>
      <c r="AB26" s="62"/>
      <c r="AC26" s="62"/>
      <c r="AD26" s="62"/>
      <c r="AE26" s="76">
        <v>0.3</v>
      </c>
      <c r="AF26" s="105">
        <f t="shared" si="6"/>
        <v>8.0407695985147503E-4</v>
      </c>
      <c r="AG26" s="65">
        <f t="shared" si="7"/>
        <v>8.0407695985147506E-2</v>
      </c>
      <c r="AH26"/>
    </row>
    <row r="27" spans="2:34" ht="17.45" x14ac:dyDescent="0.3">
      <c r="B27" s="161" t="s">
        <v>58</v>
      </c>
      <c r="C27" s="161"/>
      <c r="D27" s="161"/>
      <c r="E27" s="161"/>
      <c r="F27" s="161"/>
      <c r="G27" s="161"/>
      <c r="H27" s="161"/>
      <c r="I27" s="161"/>
      <c r="J27" s="75"/>
      <c r="K27" s="8"/>
      <c r="L27" s="8"/>
      <c r="M27" s="8"/>
      <c r="N27" s="8"/>
      <c r="AA27" s="56">
        <f>+H42</f>
        <v>123.7</v>
      </c>
      <c r="AB27" s="106">
        <f>(AD3/H44)*AA27</f>
        <v>105.27332776728973</v>
      </c>
      <c r="AC27" s="56"/>
      <c r="AH27"/>
    </row>
    <row r="28" spans="2:34" ht="14.45" x14ac:dyDescent="0.3">
      <c r="B28" s="81" t="s">
        <v>47</v>
      </c>
      <c r="C28" s="81" t="s">
        <v>48</v>
      </c>
      <c r="D28" s="81" t="s">
        <v>49</v>
      </c>
      <c r="E28" s="81" t="s">
        <v>50</v>
      </c>
      <c r="F28" s="81" t="s">
        <v>59</v>
      </c>
      <c r="G28" s="81" t="s">
        <v>60</v>
      </c>
      <c r="H28" s="81" t="s">
        <v>61</v>
      </c>
      <c r="I28" s="81" t="s">
        <v>62</v>
      </c>
      <c r="J28" s="82"/>
      <c r="AA28" s="1">
        <f>SUM(AA9:AA27)</f>
        <v>411.2</v>
      </c>
      <c r="AB28" s="1">
        <f>SUM(AB9:AB27)</f>
        <v>392.77332776728974</v>
      </c>
      <c r="AC28" s="56"/>
      <c r="AH28"/>
    </row>
    <row r="29" spans="2:34" ht="82.9" x14ac:dyDescent="0.3">
      <c r="B29" s="61" t="s">
        <v>63</v>
      </c>
      <c r="C29" s="83" t="s">
        <v>64</v>
      </c>
      <c r="D29" s="61" t="s">
        <v>65</v>
      </c>
      <c r="E29" s="61" t="s">
        <v>66</v>
      </c>
      <c r="F29" s="61" t="s">
        <v>67</v>
      </c>
      <c r="G29" s="61" t="s">
        <v>68</v>
      </c>
      <c r="H29" s="61" t="s">
        <v>69</v>
      </c>
      <c r="I29" s="61" t="s">
        <v>70</v>
      </c>
      <c r="J29" s="84"/>
      <c r="M29" s="84"/>
      <c r="AH29"/>
    </row>
    <row r="30" spans="2:34" ht="17.45" x14ac:dyDescent="0.3">
      <c r="B30" s="62"/>
      <c r="C30" s="71"/>
      <c r="D30" s="61"/>
      <c r="E30" s="61"/>
      <c r="F30" s="61"/>
      <c r="G30" s="71" t="s">
        <v>71</v>
      </c>
      <c r="H30" s="71" t="s">
        <v>72</v>
      </c>
      <c r="I30" s="71" t="s">
        <v>73</v>
      </c>
      <c r="J30" s="85"/>
      <c r="Q30" s="86"/>
      <c r="Z30" s="107" t="s">
        <v>88</v>
      </c>
      <c r="AA30" s="107" t="s">
        <v>11</v>
      </c>
      <c r="AH30"/>
    </row>
    <row r="31" spans="2:34" ht="14.45" x14ac:dyDescent="0.3">
      <c r="B31" s="77" t="s">
        <v>74</v>
      </c>
      <c r="C31" s="71"/>
      <c r="D31" s="61"/>
      <c r="E31" s="61"/>
      <c r="F31" s="61"/>
      <c r="G31" s="61"/>
      <c r="H31" s="83">
        <f>F31-G31</f>
        <v>0</v>
      </c>
      <c r="I31" s="83">
        <f>H31</f>
        <v>0</v>
      </c>
      <c r="J31" s="85"/>
      <c r="Z31" s="107">
        <v>16</v>
      </c>
      <c r="AA31" s="108">
        <f ca="1">10^(FORECAST(Z31,LOG(OFFSET(Z$9:Z$26,MATCH(Z31,AG$9:AG$26,-1)-1,0,2)),OFFSET(AG$9:AG$26,MATCH(Z31,AG$9:AG$26,-1)-1,0,2)))</f>
        <v>4.2302747042945237</v>
      </c>
      <c r="AH31"/>
    </row>
    <row r="32" spans="2:34" ht="14.45" x14ac:dyDescent="0.3">
      <c r="B32" s="77" t="s">
        <v>75</v>
      </c>
      <c r="C32" s="73">
        <v>1.7</v>
      </c>
      <c r="D32" s="61"/>
      <c r="E32" s="61"/>
      <c r="F32" s="61">
        <v>25.6</v>
      </c>
      <c r="G32" s="61"/>
      <c r="H32" s="61">
        <v>23.9</v>
      </c>
      <c r="I32" s="117">
        <f>H32+I31</f>
        <v>23.9</v>
      </c>
      <c r="J32" s="85"/>
      <c r="Z32" s="107">
        <v>50</v>
      </c>
      <c r="AA32" s="108">
        <f ca="1">10^(FORECAST(Z32,LOG(OFFSET(Z$9:Z$26,MATCH(Z32,AG$9:AG$26,-1)-1,0,2)),OFFSET(AG$9:AG$26,MATCH(Z32,AG$9:AG$26,-1)-1,0,2)))</f>
        <v>49.495215575893653</v>
      </c>
      <c r="AH32"/>
    </row>
    <row r="33" spans="2:34" ht="14.45" x14ac:dyDescent="0.3">
      <c r="B33" s="77" t="s">
        <v>76</v>
      </c>
      <c r="C33" s="73">
        <v>1.7</v>
      </c>
      <c r="D33" s="61"/>
      <c r="E33" s="61"/>
      <c r="F33" s="61">
        <v>21.4</v>
      </c>
      <c r="G33" s="61"/>
      <c r="H33" s="61">
        <v>19.7</v>
      </c>
      <c r="I33" s="117">
        <f t="shared" ref="I33:I34" si="8">H33+I32</f>
        <v>43.599999999999994</v>
      </c>
      <c r="J33" s="85"/>
      <c r="Z33" s="107">
        <v>84</v>
      </c>
      <c r="AA33" s="108">
        <f ca="1">10^(FORECAST(Z33,LOG(OFFSET(Z$9:Z$26,MATCH(Z33,AG$9:AG$26,-1)-1,0,2)),OFFSET(AG$9:AG$26,MATCH(Z33,AG$9:AG$26,-1)-1,0,2)))</f>
        <v>117.92866209208044</v>
      </c>
      <c r="AH33"/>
    </row>
    <row r="34" spans="2:34" ht="14.45" x14ac:dyDescent="0.3">
      <c r="B34" s="77" t="s">
        <v>77</v>
      </c>
      <c r="C34" s="73">
        <v>1.7</v>
      </c>
      <c r="D34" s="87"/>
      <c r="E34" s="87"/>
      <c r="F34" s="87">
        <v>7.1</v>
      </c>
      <c r="G34" s="73"/>
      <c r="H34" s="87">
        <v>5.4</v>
      </c>
      <c r="I34" s="117">
        <f t="shared" si="8"/>
        <v>48.999999999999993</v>
      </c>
      <c r="J34" s="85"/>
      <c r="Z34" s="107">
        <v>90</v>
      </c>
      <c r="AA34" s="108">
        <f ca="1">10^(FORECAST(Z34,LOG(OFFSET(Z$9:Z$26,MATCH(Z34,AG$9:AG$26,-1)-1,0,2)),OFFSET(AG$9:AG$26,MATCH(Z34,AG$9:AG$26,-1)-1,0,2)))</f>
        <v>194.46316465092201</v>
      </c>
      <c r="AC34"/>
      <c r="AD34"/>
      <c r="AE34"/>
      <c r="AF34"/>
      <c r="AG34"/>
      <c r="AH34"/>
    </row>
    <row r="35" spans="2:34" ht="14.45" x14ac:dyDescent="0.3">
      <c r="B35" s="88" t="s">
        <v>78</v>
      </c>
      <c r="C35" s="73">
        <v>1.7</v>
      </c>
      <c r="D35" s="73"/>
      <c r="E35" s="73"/>
      <c r="F35" s="73">
        <v>61.2</v>
      </c>
      <c r="G35" s="73"/>
      <c r="H35" s="73">
        <v>59.5</v>
      </c>
      <c r="I35" s="117">
        <f>I34+H35</f>
        <v>108.5</v>
      </c>
      <c r="J35" s="8"/>
      <c r="Z35" s="109"/>
      <c r="AA35" s="109"/>
      <c r="AB35"/>
      <c r="AC35"/>
      <c r="AD35"/>
      <c r="AE35"/>
      <c r="AF35"/>
      <c r="AG35"/>
      <c r="AH35"/>
    </row>
    <row r="36" spans="2:34" ht="14.45" x14ac:dyDescent="0.3">
      <c r="B36" s="88" t="s">
        <v>79</v>
      </c>
      <c r="C36" s="73">
        <v>1.7</v>
      </c>
      <c r="D36" s="73"/>
      <c r="E36" s="73"/>
      <c r="F36" s="73">
        <v>55</v>
      </c>
      <c r="G36" s="73"/>
      <c r="H36" s="73">
        <v>53.3</v>
      </c>
      <c r="I36" s="117">
        <f t="shared" ref="I36:I40" si="9">I35+H36</f>
        <v>161.80000000000001</v>
      </c>
      <c r="J36" s="8"/>
      <c r="Z36" s="107" t="s">
        <v>89</v>
      </c>
      <c r="AA36" s="108">
        <f ca="1">0.5*(AA33/AA32+AA32/AA31)</f>
        <v>7.04143213060091</v>
      </c>
      <c r="AB36"/>
      <c r="AC36"/>
      <c r="AD36"/>
      <c r="AE36"/>
      <c r="AF36"/>
      <c r="AG36"/>
      <c r="AH36"/>
    </row>
    <row r="37" spans="2:34" ht="14.45" x14ac:dyDescent="0.3">
      <c r="B37" s="73">
        <v>45</v>
      </c>
      <c r="C37" s="73">
        <v>1.7</v>
      </c>
      <c r="D37" s="73"/>
      <c r="E37" s="73"/>
      <c r="F37" s="73">
        <v>49.1</v>
      </c>
      <c r="G37" s="73"/>
      <c r="H37" s="73">
        <v>47.4</v>
      </c>
      <c r="I37" s="117">
        <f t="shared" si="9"/>
        <v>209.20000000000002</v>
      </c>
      <c r="J37" s="8"/>
      <c r="Z37" s="109" t="s">
        <v>90</v>
      </c>
      <c r="AA37" s="108">
        <f>100-AG21</f>
        <v>90.083050828498472</v>
      </c>
      <c r="AB37"/>
      <c r="AC37"/>
      <c r="AD37"/>
      <c r="AE37"/>
      <c r="AF37"/>
      <c r="AG37"/>
      <c r="AH37"/>
    </row>
    <row r="38" spans="2:34" ht="14.45" x14ac:dyDescent="0.3">
      <c r="B38" s="73">
        <v>32</v>
      </c>
      <c r="C38" s="73">
        <v>1.7</v>
      </c>
      <c r="D38" s="73"/>
      <c r="E38" s="73"/>
      <c r="F38" s="73">
        <v>40.200000000000003</v>
      </c>
      <c r="G38" s="73"/>
      <c r="H38" s="73">
        <v>38.5</v>
      </c>
      <c r="I38" s="117">
        <f t="shared" si="9"/>
        <v>247.70000000000002</v>
      </c>
      <c r="J38" s="8"/>
      <c r="Z38" s="109" t="s">
        <v>91</v>
      </c>
      <c r="AA38" s="108">
        <f>AG21-AG26</f>
        <v>9.8365414755163769</v>
      </c>
      <c r="AB38"/>
      <c r="AC38"/>
      <c r="AD38"/>
      <c r="AE38"/>
      <c r="AF38"/>
      <c r="AG38"/>
      <c r="AH38"/>
    </row>
    <row r="39" spans="2:34" ht="14.45" x14ac:dyDescent="0.3">
      <c r="B39" s="73">
        <v>22.5</v>
      </c>
      <c r="C39" s="73">
        <v>1.7</v>
      </c>
      <c r="D39" s="73"/>
      <c r="E39" s="73"/>
      <c r="F39" s="73">
        <v>25.1</v>
      </c>
      <c r="G39" s="73"/>
      <c r="H39" s="73">
        <v>23.4</v>
      </c>
      <c r="I39" s="117">
        <f t="shared" si="9"/>
        <v>271.10000000000002</v>
      </c>
      <c r="J39" s="8"/>
      <c r="Z39" s="107" t="s">
        <v>92</v>
      </c>
      <c r="AA39" s="108">
        <f>AG26</f>
        <v>8.0407695985147506E-2</v>
      </c>
      <c r="AB39"/>
      <c r="AC39"/>
      <c r="AD39"/>
      <c r="AE39"/>
      <c r="AF39"/>
      <c r="AG39"/>
      <c r="AH39"/>
    </row>
    <row r="40" spans="2:34" ht="14.45" x14ac:dyDescent="0.3">
      <c r="B40" s="73">
        <v>16</v>
      </c>
      <c r="C40" s="73">
        <v>1.7</v>
      </c>
      <c r="D40" s="73"/>
      <c r="E40" s="73"/>
      <c r="F40" s="73">
        <v>18.100000000000001</v>
      </c>
      <c r="G40" s="73"/>
      <c r="H40" s="73">
        <v>16.399999999999999</v>
      </c>
      <c r="I40" s="117">
        <f t="shared" si="9"/>
        <v>287.5</v>
      </c>
      <c r="J40" s="8"/>
      <c r="Z40"/>
      <c r="AA40"/>
      <c r="AB40"/>
      <c r="AC40"/>
      <c r="AD40"/>
      <c r="AE40"/>
      <c r="AF40"/>
      <c r="AG40"/>
      <c r="AH40"/>
    </row>
    <row r="41" spans="2:34" ht="14.45" x14ac:dyDescent="0.3">
      <c r="B41" s="73">
        <v>8</v>
      </c>
      <c r="C41" s="73"/>
      <c r="D41" s="73"/>
      <c r="E41" s="73"/>
      <c r="F41" s="73"/>
      <c r="G41" s="73"/>
      <c r="H41" s="117"/>
      <c r="I41" s="117"/>
      <c r="J41" s="8"/>
      <c r="Z41"/>
      <c r="AA41"/>
      <c r="AB41"/>
      <c r="AC41"/>
      <c r="AD41"/>
      <c r="AE41"/>
      <c r="AF41"/>
      <c r="AG41"/>
      <c r="AH41"/>
    </row>
    <row r="42" spans="2:34" ht="14.45" x14ac:dyDescent="0.3">
      <c r="B42" s="77" t="s">
        <v>122</v>
      </c>
      <c r="C42" s="73">
        <v>67.400000000000006</v>
      </c>
      <c r="D42" s="73"/>
      <c r="E42" s="73"/>
      <c r="F42" s="73">
        <v>191.1</v>
      </c>
      <c r="G42" s="73"/>
      <c r="H42" s="117">
        <v>123.7</v>
      </c>
      <c r="I42" s="117">
        <f>I40+H42</f>
        <v>411.2</v>
      </c>
      <c r="J42" s="8"/>
      <c r="Z42"/>
      <c r="AA42"/>
      <c r="AB42"/>
      <c r="AC42"/>
      <c r="AD42"/>
      <c r="AE42"/>
      <c r="AF42"/>
      <c r="AG42"/>
      <c r="AH42"/>
    </row>
    <row r="43" spans="2:34" ht="14.45" x14ac:dyDescent="0.3">
      <c r="B43" s="77" t="s">
        <v>57</v>
      </c>
      <c r="C43" s="73">
        <f>SUM(C32:C42)</f>
        <v>82.7</v>
      </c>
      <c r="D43" s="73"/>
      <c r="E43" s="62"/>
      <c r="F43" s="73">
        <f>SUM(F32:F42)</f>
        <v>493.90000000000009</v>
      </c>
      <c r="G43" s="73"/>
      <c r="H43" s="73">
        <v>411.2</v>
      </c>
      <c r="I43" s="115">
        <f>I42</f>
        <v>411.2</v>
      </c>
      <c r="J43" s="8"/>
      <c r="Z43"/>
      <c r="AA43"/>
      <c r="AB43"/>
      <c r="AC43"/>
      <c r="AD43"/>
      <c r="AE43"/>
      <c r="AF43"/>
      <c r="AG43"/>
      <c r="AH43"/>
    </row>
    <row r="44" spans="2:34" ht="28.15" x14ac:dyDescent="0.3">
      <c r="B44" s="89" t="s">
        <v>123</v>
      </c>
      <c r="C44" s="90">
        <v>23.1</v>
      </c>
      <c r="D44" s="147"/>
      <c r="E44" s="91"/>
      <c r="F44" s="92">
        <v>1.7</v>
      </c>
      <c r="G44" s="93"/>
      <c r="H44" s="27">
        <f>C44-F44</f>
        <v>21.400000000000002</v>
      </c>
      <c r="I44" s="118"/>
      <c r="J44" s="8"/>
      <c r="Z44"/>
      <c r="AA44"/>
      <c r="AB44"/>
      <c r="AC44"/>
      <c r="AD44"/>
      <c r="AE44"/>
      <c r="AF44"/>
      <c r="AG44"/>
      <c r="AH44"/>
    </row>
    <row r="45" spans="2:34" ht="14.45" x14ac:dyDescent="0.3">
      <c r="B45" s="94" t="s">
        <v>80</v>
      </c>
      <c r="J45" s="8"/>
      <c r="Z45"/>
      <c r="AA45"/>
      <c r="AB45"/>
      <c r="AC45"/>
      <c r="AD45"/>
      <c r="AE45"/>
      <c r="AF45"/>
      <c r="AG45"/>
      <c r="AH45"/>
    </row>
    <row r="46" spans="2:34" ht="14.45" x14ac:dyDescent="0.3">
      <c r="B46" s="94"/>
      <c r="J46" s="8"/>
      <c r="Z46"/>
      <c r="AA46"/>
      <c r="AB46"/>
      <c r="AC46"/>
      <c r="AD46"/>
      <c r="AE46"/>
      <c r="AF46"/>
      <c r="AG46"/>
      <c r="AH46"/>
    </row>
    <row r="47" spans="2:34" ht="15.6" x14ac:dyDescent="0.3">
      <c r="B47" s="162" t="s">
        <v>81</v>
      </c>
      <c r="C47" s="162"/>
      <c r="D47" s="162"/>
      <c r="E47" s="95" t="s">
        <v>135</v>
      </c>
      <c r="F47" s="74"/>
      <c r="G47" s="96" t="s">
        <v>82</v>
      </c>
      <c r="H47" s="97">
        <f>+(E25-H43)/E25</f>
        <v>8.6788813886209404E-3</v>
      </c>
      <c r="I47" s="95"/>
      <c r="J47" s="8"/>
      <c r="Q47" s="98"/>
      <c r="Z47"/>
      <c r="AA47"/>
      <c r="AB47"/>
      <c r="AC47"/>
      <c r="AD47"/>
      <c r="AE47"/>
      <c r="AF47"/>
      <c r="AG47"/>
      <c r="AH47"/>
    </row>
    <row r="48" spans="2:34" ht="14.45" x14ac:dyDescent="0.3">
      <c r="B48" s="163" t="s">
        <v>83</v>
      </c>
      <c r="C48" s="163"/>
      <c r="D48" s="163"/>
      <c r="E48" s="96">
        <v>414.8</v>
      </c>
      <c r="Z48"/>
      <c r="AA48"/>
      <c r="AB48"/>
      <c r="AC48"/>
      <c r="AD48"/>
      <c r="AE48"/>
      <c r="AF48"/>
      <c r="AG48"/>
      <c r="AH48"/>
    </row>
    <row r="49" spans="2:34" ht="14.45" x14ac:dyDescent="0.3">
      <c r="B49" s="79"/>
      <c r="C49" s="79"/>
      <c r="D49" s="79"/>
      <c r="Z49"/>
      <c r="AA49"/>
      <c r="AB49"/>
      <c r="AC49"/>
      <c r="AD49"/>
      <c r="AE49"/>
      <c r="AF49"/>
      <c r="AG49"/>
      <c r="AH49"/>
    </row>
    <row r="50" spans="2:34" ht="15" x14ac:dyDescent="0.25">
      <c r="B50" s="164" t="s">
        <v>84</v>
      </c>
      <c r="C50" s="164"/>
      <c r="D50" s="164"/>
      <c r="E50" s="164"/>
      <c r="F50" s="164"/>
      <c r="G50" s="164"/>
      <c r="H50" s="164"/>
      <c r="I50" s="164"/>
      <c r="J50" s="99"/>
      <c r="Z50"/>
      <c r="AA50"/>
      <c r="AB50"/>
      <c r="AC50"/>
      <c r="AD50"/>
      <c r="AE50"/>
      <c r="AF50"/>
      <c r="AG50"/>
      <c r="AH50"/>
    </row>
    <row r="51" spans="2:34" ht="15" x14ac:dyDescent="0.25">
      <c r="B51" s="164"/>
      <c r="C51" s="164"/>
      <c r="D51" s="164"/>
      <c r="E51" s="164"/>
      <c r="F51" s="164"/>
      <c r="G51" s="164"/>
      <c r="H51" s="164"/>
      <c r="I51" s="164"/>
      <c r="J51" s="99"/>
      <c r="Z51"/>
      <c r="AA51"/>
      <c r="AB51"/>
      <c r="AC51"/>
      <c r="AD51"/>
      <c r="AE51"/>
      <c r="AF51"/>
      <c r="AG51"/>
      <c r="AH51"/>
    </row>
    <row r="52" spans="2:34" ht="15" x14ac:dyDescent="0.25">
      <c r="B52" s="6" t="s">
        <v>85</v>
      </c>
      <c r="C52" s="6" t="s">
        <v>26</v>
      </c>
      <c r="E52" s="1" t="s">
        <v>86</v>
      </c>
      <c r="G52" s="100">
        <v>673</v>
      </c>
      <c r="H52" s="48" t="s">
        <v>87</v>
      </c>
      <c r="I52" s="48" t="s">
        <v>136</v>
      </c>
      <c r="Z52"/>
      <c r="AA52"/>
      <c r="AB52"/>
      <c r="AC52"/>
      <c r="AD52"/>
      <c r="AE52"/>
      <c r="AF52"/>
      <c r="AG52"/>
      <c r="AH52"/>
    </row>
    <row r="53" spans="2:34" ht="15" x14ac:dyDescent="0.25">
      <c r="J53" s="78"/>
      <c r="Z53"/>
      <c r="AA53"/>
      <c r="AB53"/>
      <c r="AC53"/>
      <c r="AD53"/>
      <c r="AE53"/>
      <c r="AF53"/>
      <c r="AG53"/>
      <c r="AH53"/>
    </row>
    <row r="54" spans="2:34" ht="15" x14ac:dyDescent="0.25">
      <c r="J54" s="78"/>
      <c r="Z54"/>
      <c r="AA54"/>
      <c r="AB54"/>
      <c r="AC54"/>
      <c r="AD54"/>
      <c r="AE54"/>
      <c r="AF54"/>
      <c r="AG54"/>
      <c r="AH54"/>
    </row>
    <row r="55" spans="2:34" ht="15" x14ac:dyDescent="0.25">
      <c r="J55" s="78"/>
      <c r="Z55"/>
      <c r="AA55"/>
      <c r="AB55"/>
      <c r="AC55"/>
      <c r="AD55"/>
      <c r="AE55"/>
      <c r="AF55"/>
      <c r="AG55"/>
      <c r="AH55"/>
    </row>
    <row r="56" spans="2:34" ht="15" x14ac:dyDescent="0.25">
      <c r="J56" s="78"/>
      <c r="Z56"/>
      <c r="AA56"/>
      <c r="AB56"/>
      <c r="AC56"/>
      <c r="AD56"/>
      <c r="AE56"/>
      <c r="AF56"/>
      <c r="AG56"/>
      <c r="AH56"/>
    </row>
    <row r="57" spans="2:34" ht="15" x14ac:dyDescent="0.25">
      <c r="B57" s="8"/>
      <c r="C57" s="8"/>
      <c r="Z57"/>
      <c r="AA57"/>
      <c r="AB57"/>
      <c r="AC57"/>
      <c r="AD57"/>
      <c r="AE57"/>
      <c r="AF57"/>
      <c r="AG57"/>
      <c r="AH57"/>
    </row>
  </sheetData>
  <mergeCells count="8">
    <mergeCell ref="B27:I27"/>
    <mergeCell ref="B47:D47"/>
    <mergeCell ref="B48:D48"/>
    <mergeCell ref="B50:I51"/>
    <mergeCell ref="Z1:AG1"/>
    <mergeCell ref="B2:J2"/>
    <mergeCell ref="AA6:AD6"/>
    <mergeCell ref="B11:E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103"/>
  <sheetViews>
    <sheetView topLeftCell="A10" workbookViewId="0"/>
  </sheetViews>
  <sheetFormatPr defaultColWidth="8.85546875" defaultRowHeight="14.25" x14ac:dyDescent="0.2"/>
  <cols>
    <col min="1" max="1" width="8.85546875" style="1"/>
    <col min="2" max="2" width="6.7109375" style="1" customWidth="1"/>
    <col min="3" max="3" width="9.7109375" style="1" customWidth="1"/>
    <col min="4" max="4" width="10.5703125" style="1" customWidth="1"/>
    <col min="5" max="6" width="9.7109375" style="1" customWidth="1"/>
    <col min="7" max="7" width="6.7109375" style="1" customWidth="1"/>
    <col min="8" max="8" width="6.7109375" style="7" customWidth="1"/>
    <col min="9" max="9" width="6.7109375" style="8" customWidth="1"/>
    <col min="10" max="12" width="9.7109375" style="8" customWidth="1"/>
    <col min="13" max="13" width="11.28515625" style="8" customWidth="1"/>
    <col min="14" max="16" width="6.7109375" style="8" customWidth="1"/>
    <col min="17" max="20" width="9.7109375" style="8" customWidth="1"/>
    <col min="21" max="22" width="6.7109375" style="1" customWidth="1"/>
    <col min="23" max="24" width="8.28515625" style="1" customWidth="1"/>
    <col min="25" max="25" width="16.7109375" style="1" customWidth="1"/>
    <col min="26" max="26" width="14.85546875" style="1" bestFit="1" customWidth="1"/>
    <col min="27" max="27" width="15.7109375" style="1" customWidth="1"/>
    <col min="28" max="31" width="15.7109375" style="8" customWidth="1"/>
    <col min="32" max="32" width="11.140625" style="8" customWidth="1"/>
    <col min="33" max="33" width="9.140625" style="1" customWidth="1"/>
    <col min="34" max="16384" width="8.85546875" style="1"/>
  </cols>
  <sheetData>
    <row r="1" spans="2:33" ht="13.9" x14ac:dyDescent="0.25">
      <c r="H1" s="2"/>
      <c r="I1" s="1"/>
      <c r="J1" s="1"/>
      <c r="K1" s="1"/>
      <c r="L1" s="1"/>
      <c r="M1" s="1"/>
      <c r="N1" s="1"/>
      <c r="O1" s="1"/>
      <c r="P1" s="1"/>
      <c r="Q1" s="1"/>
      <c r="R1" s="1"/>
      <c r="S1" s="1"/>
      <c r="T1" s="1"/>
      <c r="AB1" s="1"/>
      <c r="AC1" s="1"/>
      <c r="AD1" s="1"/>
      <c r="AE1" s="1"/>
      <c r="AF1" s="1"/>
    </row>
    <row r="2" spans="2:33" ht="22.9" x14ac:dyDescent="0.4">
      <c r="B2" s="165" t="s">
        <v>124</v>
      </c>
      <c r="C2" s="165"/>
      <c r="D2" s="165"/>
      <c r="E2" s="165"/>
      <c r="F2" s="165"/>
      <c r="G2" s="165"/>
      <c r="H2" s="165"/>
      <c r="I2" s="165"/>
      <c r="J2" s="165"/>
      <c r="K2" s="165"/>
      <c r="L2" s="165"/>
      <c r="M2" s="165"/>
      <c r="N2" s="165"/>
      <c r="O2" s="165"/>
      <c r="P2" s="165"/>
      <c r="Q2" s="165"/>
      <c r="R2" s="165"/>
      <c r="S2" s="165"/>
      <c r="T2" s="165"/>
      <c r="U2" s="165"/>
      <c r="V2" s="165"/>
      <c r="Y2" s="165" t="s">
        <v>0</v>
      </c>
      <c r="Z2" s="165"/>
      <c r="AA2" s="165"/>
      <c r="AB2" s="165"/>
      <c r="AC2" s="165"/>
      <c r="AD2" s="165"/>
      <c r="AE2" s="165"/>
      <c r="AF2" s="165"/>
    </row>
    <row r="3" spans="2:33" ht="22.9" x14ac:dyDescent="0.4">
      <c r="B3" s="4"/>
      <c r="C3" s="4"/>
      <c r="D3" s="4"/>
      <c r="E3" s="4"/>
      <c r="F3" s="4"/>
      <c r="G3" s="4"/>
      <c r="H3" s="5"/>
      <c r="I3" s="4"/>
      <c r="J3" s="4"/>
      <c r="K3" s="4"/>
      <c r="L3" s="4"/>
      <c r="M3" s="4"/>
      <c r="N3" s="4"/>
      <c r="O3" s="4"/>
      <c r="P3" s="4"/>
      <c r="Q3" s="4"/>
      <c r="R3" s="4"/>
      <c r="S3" s="4"/>
      <c r="T3" s="4"/>
      <c r="U3" s="3"/>
      <c r="Y3" s="4"/>
      <c r="Z3" s="4"/>
      <c r="AA3" s="4"/>
      <c r="AB3" s="4"/>
      <c r="AC3" s="4"/>
      <c r="AD3" s="4"/>
      <c r="AE3" s="4"/>
      <c r="AF3" s="4"/>
    </row>
    <row r="4" spans="2:33" ht="13.9" x14ac:dyDescent="0.25">
      <c r="B4" s="6" t="s">
        <v>1</v>
      </c>
      <c r="C4" s="6"/>
      <c r="D4" s="6" t="s">
        <v>137</v>
      </c>
      <c r="E4" s="6"/>
      <c r="F4" s="6"/>
      <c r="G4" s="6"/>
      <c r="J4" s="1"/>
      <c r="K4" s="6" t="s">
        <v>2</v>
      </c>
      <c r="L4" s="6"/>
      <c r="M4" s="6" t="s">
        <v>140</v>
      </c>
      <c r="N4" s="6"/>
      <c r="O4" s="6"/>
      <c r="P4" s="6"/>
      <c r="Q4" s="6"/>
      <c r="R4" s="6"/>
      <c r="S4" s="6"/>
      <c r="T4" s="6"/>
      <c r="Y4" s="8" t="s">
        <v>1</v>
      </c>
      <c r="Z4" s="6" t="s">
        <v>142</v>
      </c>
      <c r="AA4" s="6"/>
      <c r="AB4" s="1" t="s">
        <v>3</v>
      </c>
      <c r="AC4" s="6"/>
      <c r="AD4" s="6"/>
      <c r="AE4" s="6"/>
    </row>
    <row r="5" spans="2:33" ht="13.9" x14ac:dyDescent="0.25">
      <c r="B5" s="9" t="s">
        <v>4</v>
      </c>
      <c r="C5" s="9"/>
      <c r="D5" s="9" t="s">
        <v>138</v>
      </c>
      <c r="E5" s="9"/>
      <c r="F5" s="9"/>
      <c r="G5" s="9"/>
      <c r="J5" s="1"/>
      <c r="K5" s="9" t="s">
        <v>7</v>
      </c>
      <c r="L5" s="9"/>
      <c r="M5" s="9" t="s">
        <v>141</v>
      </c>
      <c r="N5" s="9"/>
      <c r="O5" s="9"/>
      <c r="P5" s="9"/>
      <c r="Q5" s="9"/>
      <c r="R5" s="9"/>
      <c r="S5" s="9"/>
      <c r="T5" s="9"/>
      <c r="Y5" s="8" t="s">
        <v>4</v>
      </c>
      <c r="Z5" s="9" t="s">
        <v>138</v>
      </c>
      <c r="AA5" s="9"/>
      <c r="AB5" s="1" t="s">
        <v>5</v>
      </c>
      <c r="AC5" s="9"/>
      <c r="AD5" s="9"/>
      <c r="AE5" s="9"/>
    </row>
    <row r="6" spans="2:33" ht="13.9" x14ac:dyDescent="0.25">
      <c r="B6" s="9" t="s">
        <v>6</v>
      </c>
      <c r="C6" s="9"/>
      <c r="D6" s="10">
        <v>41841</v>
      </c>
      <c r="E6" s="11"/>
      <c r="F6" s="9"/>
      <c r="G6" s="9"/>
      <c r="J6" s="1"/>
      <c r="K6" s="9" t="s">
        <v>129</v>
      </c>
      <c r="L6" s="9"/>
      <c r="M6" s="160">
        <v>3225974.9</v>
      </c>
      <c r="N6" s="9"/>
      <c r="O6" s="9"/>
      <c r="P6" s="9"/>
      <c r="Q6" s="9"/>
      <c r="R6" s="9"/>
      <c r="S6" s="9"/>
      <c r="T6" s="9"/>
      <c r="U6" s="9"/>
      <c r="V6" s="9"/>
      <c r="Y6" s="8" t="s">
        <v>6</v>
      </c>
      <c r="Z6" s="10">
        <v>41841</v>
      </c>
      <c r="AA6" s="11"/>
      <c r="AB6" s="8" t="s">
        <v>8</v>
      </c>
      <c r="AC6" s="9"/>
      <c r="AD6" s="9"/>
      <c r="AE6" s="12"/>
    </row>
    <row r="7" spans="2:33" ht="13.9" x14ac:dyDescent="0.25">
      <c r="B7" s="9" t="s">
        <v>8</v>
      </c>
      <c r="C7" s="9"/>
      <c r="D7" s="9" t="s">
        <v>131</v>
      </c>
      <c r="E7" s="9"/>
      <c r="F7" s="9"/>
      <c r="G7" s="9"/>
      <c r="J7" s="13"/>
      <c r="K7" s="14" t="s">
        <v>130</v>
      </c>
      <c r="L7" s="14"/>
      <c r="M7" s="160">
        <v>1868864.6</v>
      </c>
      <c r="N7" s="16"/>
      <c r="O7" s="16"/>
      <c r="P7" s="16"/>
      <c r="Q7" s="9"/>
      <c r="R7" s="9"/>
      <c r="S7" s="9"/>
      <c r="T7" s="9"/>
      <c r="U7" s="9"/>
      <c r="V7" s="9"/>
      <c r="Y7" s="8"/>
      <c r="Z7" s="8"/>
      <c r="AA7" s="8"/>
      <c r="AB7" s="8" t="s">
        <v>112</v>
      </c>
      <c r="AC7" s="9"/>
      <c r="AD7" s="9"/>
      <c r="AE7" s="17"/>
    </row>
    <row r="8" spans="2:33" ht="13.9" x14ac:dyDescent="0.25">
      <c r="B8" s="9" t="s">
        <v>126</v>
      </c>
      <c r="C8" s="9"/>
      <c r="D8" s="9" t="s">
        <v>133</v>
      </c>
      <c r="E8" s="9"/>
      <c r="F8" s="9"/>
      <c r="G8" s="9"/>
      <c r="K8" s="9" t="s">
        <v>9</v>
      </c>
      <c r="L8" s="9"/>
      <c r="M8" s="9" t="s">
        <v>143</v>
      </c>
      <c r="N8" s="9"/>
      <c r="O8" s="9"/>
      <c r="P8" s="9"/>
      <c r="Q8" s="9"/>
      <c r="R8" s="9"/>
      <c r="S8" s="9"/>
      <c r="T8" s="9"/>
      <c r="U8" s="9"/>
      <c r="V8" s="9"/>
      <c r="Y8" s="8" t="s">
        <v>10</v>
      </c>
      <c r="Z8" s="8"/>
      <c r="AA8" s="8"/>
      <c r="AB8" s="18"/>
      <c r="AC8" s="17"/>
      <c r="AD8" s="17"/>
      <c r="AE8" s="17"/>
    </row>
    <row r="9" spans="2:33" ht="13.9" x14ac:dyDescent="0.25">
      <c r="B9" s="9" t="s">
        <v>127</v>
      </c>
      <c r="C9" s="9"/>
      <c r="D9" s="9"/>
      <c r="E9" s="9"/>
      <c r="F9" s="9"/>
      <c r="G9" s="9" t="s">
        <v>139</v>
      </c>
      <c r="H9" s="159"/>
      <c r="I9" s="1"/>
      <c r="J9" s="1"/>
      <c r="K9" s="9"/>
      <c r="L9" s="9"/>
      <c r="M9" s="9"/>
      <c r="N9" s="9"/>
      <c r="O9" s="9"/>
      <c r="P9" s="9"/>
      <c r="Q9" s="9"/>
      <c r="R9" s="9"/>
      <c r="S9" s="9"/>
      <c r="T9" s="9"/>
      <c r="U9" s="9"/>
      <c r="V9" s="9"/>
      <c r="Y9" s="6"/>
      <c r="Z9" s="6"/>
      <c r="AA9" s="6"/>
      <c r="AB9" s="19"/>
      <c r="AC9" s="20"/>
      <c r="AD9" s="20"/>
      <c r="AE9" s="20"/>
      <c r="AF9" s="6"/>
    </row>
    <row r="10" spans="2:33" ht="13.9" x14ac:dyDescent="0.25">
      <c r="B10" s="6" t="s">
        <v>128</v>
      </c>
      <c r="C10" s="6"/>
      <c r="D10" s="6"/>
      <c r="E10" s="6"/>
      <c r="F10" s="6"/>
      <c r="G10" s="6"/>
      <c r="H10" s="159"/>
      <c r="I10" s="1"/>
      <c r="J10" s="1"/>
      <c r="U10" s="8"/>
      <c r="V10" s="8"/>
      <c r="Y10" s="6"/>
      <c r="Z10" s="6"/>
      <c r="AA10" s="6"/>
      <c r="AB10" s="19"/>
      <c r="AC10" s="20"/>
      <c r="AD10" s="20"/>
      <c r="AE10" s="20"/>
      <c r="AF10" s="6"/>
    </row>
    <row r="11" spans="2:33" ht="13.9" x14ac:dyDescent="0.25">
      <c r="B11" s="8"/>
      <c r="C11" s="8"/>
      <c r="D11" s="8"/>
      <c r="E11" s="8"/>
      <c r="F11" s="8"/>
      <c r="G11" s="8"/>
      <c r="H11" s="2"/>
      <c r="I11" s="1"/>
      <c r="J11" s="1"/>
      <c r="U11" s="8"/>
      <c r="V11" s="8"/>
      <c r="Y11" s="6"/>
      <c r="Z11" s="6"/>
      <c r="AA11" s="6"/>
      <c r="AB11" s="19"/>
      <c r="AC11" s="20"/>
      <c r="AD11" s="20"/>
      <c r="AE11" s="20"/>
      <c r="AF11" s="6"/>
    </row>
    <row r="12" spans="2:33" s="8" customFormat="1" ht="15.6" x14ac:dyDescent="0.3">
      <c r="B12" s="21"/>
      <c r="C12" s="187"/>
      <c r="D12" s="187"/>
      <c r="E12" s="187"/>
      <c r="F12" s="187"/>
      <c r="G12" s="187"/>
      <c r="H12" s="187"/>
      <c r="I12" s="22"/>
      <c r="J12" s="22"/>
      <c r="K12" s="22"/>
      <c r="L12" s="22"/>
      <c r="N12" s="21"/>
      <c r="Y12" s="9"/>
      <c r="Z12" s="9"/>
      <c r="AA12" s="9"/>
      <c r="AB12" s="14"/>
      <c r="AC12" s="16"/>
      <c r="AD12" s="16"/>
      <c r="AE12" s="16"/>
      <c r="AF12" s="9"/>
      <c r="AG12" s="1"/>
    </row>
    <row r="13" spans="2:33" s="8" customFormat="1" ht="31.9" thickBot="1" x14ac:dyDescent="0.3">
      <c r="B13" s="23" t="s">
        <v>11</v>
      </c>
      <c r="C13" s="188" t="s">
        <v>12</v>
      </c>
      <c r="D13" s="188"/>
      <c r="E13" s="188"/>
      <c r="F13" s="188"/>
      <c r="G13" s="24" t="s">
        <v>13</v>
      </c>
      <c r="H13" s="24" t="s">
        <v>14</v>
      </c>
      <c r="I13" s="23" t="s">
        <v>11</v>
      </c>
      <c r="J13" s="188" t="s">
        <v>15</v>
      </c>
      <c r="K13" s="188"/>
      <c r="L13" s="188"/>
      <c r="M13" s="188"/>
      <c r="N13" s="24" t="s">
        <v>13</v>
      </c>
      <c r="O13" s="24" t="s">
        <v>14</v>
      </c>
      <c r="P13" s="23" t="s">
        <v>11</v>
      </c>
      <c r="Q13" s="188" t="s">
        <v>16</v>
      </c>
      <c r="R13" s="188"/>
      <c r="S13" s="188"/>
      <c r="T13" s="188"/>
      <c r="U13" s="24" t="s">
        <v>13</v>
      </c>
      <c r="V13" s="24" t="s">
        <v>14</v>
      </c>
      <c r="W13" s="121" t="s">
        <v>17</v>
      </c>
      <c r="X13" s="139"/>
      <c r="Y13" s="9"/>
      <c r="Z13" s="9"/>
      <c r="AA13" s="9"/>
      <c r="AB13" s="14"/>
      <c r="AC13" s="16"/>
      <c r="AD13" s="16"/>
      <c r="AE13" s="16"/>
      <c r="AF13" s="9"/>
      <c r="AG13" s="1"/>
    </row>
    <row r="14" spans="2:33" s="28" customFormat="1" ht="13.9" x14ac:dyDescent="0.25">
      <c r="B14" s="122" t="s">
        <v>18</v>
      </c>
      <c r="C14" s="186"/>
      <c r="D14" s="186"/>
      <c r="E14" s="186"/>
      <c r="F14" s="186"/>
      <c r="G14" s="25"/>
      <c r="H14" s="123">
        <f>G14</f>
        <v>0</v>
      </c>
      <c r="I14" s="124" t="s">
        <v>18</v>
      </c>
      <c r="J14" s="186"/>
      <c r="K14" s="186"/>
      <c r="L14" s="186"/>
      <c r="M14" s="186"/>
      <c r="N14" s="26"/>
      <c r="O14" s="123"/>
      <c r="P14" s="124" t="s">
        <v>18</v>
      </c>
      <c r="Q14" s="186"/>
      <c r="R14" s="186"/>
      <c r="S14" s="186"/>
      <c r="T14" s="186"/>
      <c r="U14" s="123"/>
      <c r="V14" s="123"/>
      <c r="W14" s="125">
        <f>AVERAGE(V14,O14,H14)</f>
        <v>0</v>
      </c>
      <c r="X14" s="40"/>
      <c r="Y14" s="9"/>
      <c r="Z14" s="9"/>
      <c r="AA14" s="9"/>
      <c r="AB14" s="14"/>
      <c r="AC14" s="16"/>
      <c r="AD14" s="16"/>
      <c r="AE14" s="16"/>
      <c r="AF14" s="9"/>
      <c r="AG14" s="1"/>
    </row>
    <row r="15" spans="2:33" s="28" customFormat="1" ht="13.9" x14ac:dyDescent="0.25">
      <c r="B15" s="126">
        <v>2</v>
      </c>
      <c r="C15" s="183"/>
      <c r="D15" s="183"/>
      <c r="E15" s="183"/>
      <c r="F15" s="183"/>
      <c r="G15" s="29">
        <v>1</v>
      </c>
      <c r="H15" s="127">
        <v>0</v>
      </c>
      <c r="I15" s="128">
        <v>2</v>
      </c>
      <c r="J15" s="183"/>
      <c r="K15" s="183"/>
      <c r="L15" s="183"/>
      <c r="M15" s="183"/>
      <c r="N15" s="30"/>
      <c r="O15" s="127"/>
      <c r="P15" s="128">
        <v>2</v>
      </c>
      <c r="Q15" s="183"/>
      <c r="R15" s="183"/>
      <c r="S15" s="183"/>
      <c r="T15" s="183"/>
      <c r="U15" s="127"/>
      <c r="V15" s="127"/>
      <c r="W15" s="129">
        <f>AVERAGE(V15,O15,H15)</f>
        <v>0</v>
      </c>
      <c r="X15" s="40"/>
      <c r="Y15" s="9"/>
      <c r="Z15" s="9"/>
      <c r="AA15" s="9"/>
      <c r="AB15" s="14"/>
      <c r="AC15" s="16"/>
      <c r="AD15" s="16"/>
      <c r="AE15" s="16"/>
      <c r="AF15" s="9"/>
      <c r="AG15" s="1"/>
    </row>
    <row r="16" spans="2:33" s="28" customFormat="1" ht="13.9" x14ac:dyDescent="0.25">
      <c r="B16" s="130">
        <v>2.8</v>
      </c>
      <c r="C16" s="183"/>
      <c r="D16" s="183"/>
      <c r="E16" s="183"/>
      <c r="F16" s="183"/>
      <c r="G16" s="29">
        <v>3</v>
      </c>
      <c r="H16" s="127">
        <f>100*G15/SUM(G$15:G$32)+H15</f>
        <v>1</v>
      </c>
      <c r="I16" s="131">
        <v>2.8</v>
      </c>
      <c r="J16" s="183"/>
      <c r="K16" s="183"/>
      <c r="L16" s="183"/>
      <c r="M16" s="183"/>
      <c r="N16" s="30"/>
      <c r="O16" s="127"/>
      <c r="P16" s="131">
        <v>2.8</v>
      </c>
      <c r="Q16" s="183"/>
      <c r="R16" s="183"/>
      <c r="S16" s="183"/>
      <c r="T16" s="183"/>
      <c r="U16" s="127"/>
      <c r="V16" s="127"/>
      <c r="W16" s="129">
        <f t="shared" ref="W16:W27" si="0">AVERAGE(V16,O16,H16)</f>
        <v>1</v>
      </c>
      <c r="X16" s="40"/>
      <c r="Y16" s="9"/>
      <c r="Z16" s="9"/>
      <c r="AA16" s="9"/>
      <c r="AB16" s="14"/>
      <c r="AC16" s="16"/>
      <c r="AD16" s="16"/>
      <c r="AE16" s="16"/>
      <c r="AF16" s="9"/>
      <c r="AG16" s="1"/>
    </row>
    <row r="17" spans="2:33" s="28" customFormat="1" ht="13.9" x14ac:dyDescent="0.25">
      <c r="B17" s="126">
        <v>4</v>
      </c>
      <c r="C17" s="183"/>
      <c r="D17" s="183"/>
      <c r="E17" s="183"/>
      <c r="F17" s="183"/>
      <c r="G17" s="29">
        <v>2</v>
      </c>
      <c r="H17" s="127">
        <f t="shared" ref="H17:H32" si="1">100*G16/SUM(G$15:G$32)+H16</f>
        <v>4</v>
      </c>
      <c r="I17" s="128">
        <v>4</v>
      </c>
      <c r="J17" s="183"/>
      <c r="K17" s="183"/>
      <c r="L17" s="183"/>
      <c r="M17" s="183"/>
      <c r="N17" s="30"/>
      <c r="O17" s="127"/>
      <c r="P17" s="128">
        <v>4</v>
      </c>
      <c r="Q17" s="183"/>
      <c r="R17" s="183"/>
      <c r="S17" s="183"/>
      <c r="T17" s="183"/>
      <c r="U17" s="127"/>
      <c r="V17" s="127"/>
      <c r="W17" s="129">
        <f t="shared" si="0"/>
        <v>4</v>
      </c>
      <c r="X17" s="40"/>
      <c r="Y17" s="9"/>
      <c r="Z17" s="9"/>
      <c r="AA17" s="9"/>
      <c r="AB17" s="14"/>
      <c r="AC17" s="9"/>
      <c r="AD17" s="9"/>
      <c r="AE17" s="9"/>
      <c r="AF17" s="9"/>
      <c r="AG17" s="1"/>
    </row>
    <row r="18" spans="2:33" s="28" customFormat="1" ht="17.45" x14ac:dyDescent="0.3">
      <c r="B18" s="126">
        <v>5.6</v>
      </c>
      <c r="C18" s="183"/>
      <c r="D18" s="183"/>
      <c r="E18" s="183"/>
      <c r="F18" s="183"/>
      <c r="G18" s="29">
        <v>3</v>
      </c>
      <c r="H18" s="127">
        <f t="shared" si="1"/>
        <v>6</v>
      </c>
      <c r="I18" s="128">
        <v>5.6</v>
      </c>
      <c r="J18" s="183"/>
      <c r="K18" s="183"/>
      <c r="L18" s="183"/>
      <c r="M18" s="183"/>
      <c r="N18" s="30"/>
      <c r="O18" s="127"/>
      <c r="P18" s="128">
        <v>5.6</v>
      </c>
      <c r="Q18" s="183"/>
      <c r="R18" s="183"/>
      <c r="S18" s="183"/>
      <c r="T18" s="183"/>
      <c r="U18" s="127"/>
      <c r="V18" s="127"/>
      <c r="W18" s="129">
        <f t="shared" si="0"/>
        <v>6</v>
      </c>
      <c r="X18" s="40"/>
      <c r="Y18" s="31" t="s">
        <v>19</v>
      </c>
      <c r="Z18" s="32"/>
      <c r="AA18" s="32"/>
      <c r="AB18" s="33"/>
      <c r="AC18" s="34"/>
      <c r="AD18" s="34"/>
      <c r="AE18" s="34"/>
      <c r="AF18" s="34"/>
      <c r="AG18" s="1"/>
    </row>
    <row r="19" spans="2:33" s="28" customFormat="1" ht="13.9" x14ac:dyDescent="0.25">
      <c r="B19" s="126">
        <v>8</v>
      </c>
      <c r="C19" s="183"/>
      <c r="D19" s="183"/>
      <c r="E19" s="183"/>
      <c r="F19" s="183"/>
      <c r="G19" s="29">
        <v>3</v>
      </c>
      <c r="H19" s="127">
        <f t="shared" si="1"/>
        <v>9</v>
      </c>
      <c r="I19" s="128">
        <v>8</v>
      </c>
      <c r="J19" s="183"/>
      <c r="K19" s="183"/>
      <c r="L19" s="183"/>
      <c r="M19" s="183"/>
      <c r="N19" s="30"/>
      <c r="O19" s="127"/>
      <c r="P19" s="128">
        <v>8</v>
      </c>
      <c r="Q19" s="183"/>
      <c r="R19" s="183"/>
      <c r="S19" s="183"/>
      <c r="T19" s="183"/>
      <c r="U19" s="127"/>
      <c r="V19" s="127"/>
      <c r="W19" s="129">
        <f t="shared" si="0"/>
        <v>9</v>
      </c>
      <c r="X19" s="40"/>
      <c r="Y19" s="34" t="s">
        <v>20</v>
      </c>
      <c r="Z19" s="185" t="s">
        <v>21</v>
      </c>
      <c r="AA19" s="185"/>
      <c r="AB19" s="185"/>
      <c r="AC19" s="185"/>
      <c r="AD19" s="185"/>
      <c r="AE19" s="185"/>
      <c r="AF19" s="185"/>
      <c r="AG19" s="8"/>
    </row>
    <row r="20" spans="2:33" s="28" customFormat="1" ht="13.9" x14ac:dyDescent="0.25">
      <c r="B20" s="126">
        <v>11</v>
      </c>
      <c r="C20" s="183"/>
      <c r="D20" s="183"/>
      <c r="E20" s="183"/>
      <c r="F20" s="183"/>
      <c r="G20" s="29">
        <v>3</v>
      </c>
      <c r="H20" s="127">
        <f t="shared" si="1"/>
        <v>12</v>
      </c>
      <c r="I20" s="128">
        <v>11</v>
      </c>
      <c r="J20" s="183"/>
      <c r="K20" s="183"/>
      <c r="L20" s="183"/>
      <c r="M20" s="183"/>
      <c r="N20" s="30"/>
      <c r="O20" s="127"/>
      <c r="P20" s="128">
        <v>11</v>
      </c>
      <c r="Q20" s="183"/>
      <c r="R20" s="183"/>
      <c r="S20" s="183"/>
      <c r="T20" s="183"/>
      <c r="U20" s="127"/>
      <c r="V20" s="127"/>
      <c r="W20" s="129">
        <f>AVERAGE(V20,O20,H20)</f>
        <v>12</v>
      </c>
      <c r="X20" s="40"/>
      <c r="Y20" s="30">
        <v>8418</v>
      </c>
      <c r="Z20" s="184" t="s">
        <v>144</v>
      </c>
      <c r="AA20" s="184"/>
      <c r="AB20" s="184"/>
      <c r="AC20" s="184"/>
      <c r="AD20" s="184"/>
      <c r="AE20" s="184"/>
      <c r="AF20" s="184"/>
    </row>
    <row r="21" spans="2:33" s="28" customFormat="1" ht="13.9" x14ac:dyDescent="0.25">
      <c r="B21" s="126">
        <v>16</v>
      </c>
      <c r="C21" s="183"/>
      <c r="D21" s="183"/>
      <c r="E21" s="183"/>
      <c r="F21" s="183"/>
      <c r="G21" s="29">
        <v>5</v>
      </c>
      <c r="H21" s="127">
        <f t="shared" si="1"/>
        <v>15</v>
      </c>
      <c r="I21" s="128">
        <v>16</v>
      </c>
      <c r="J21" s="183"/>
      <c r="K21" s="183"/>
      <c r="L21" s="183"/>
      <c r="M21" s="183"/>
      <c r="N21" s="30"/>
      <c r="O21" s="127"/>
      <c r="P21" s="128">
        <v>16</v>
      </c>
      <c r="Q21" s="183"/>
      <c r="R21" s="183"/>
      <c r="S21" s="183"/>
      <c r="T21" s="183"/>
      <c r="U21" s="127"/>
      <c r="V21" s="127"/>
      <c r="W21" s="129">
        <f t="shared" si="0"/>
        <v>15</v>
      </c>
      <c r="X21" s="40"/>
      <c r="Y21" s="30">
        <v>8419</v>
      </c>
      <c r="Z21" s="184" t="s">
        <v>145</v>
      </c>
      <c r="AA21" s="184"/>
      <c r="AB21" s="184"/>
      <c r="AC21" s="184"/>
      <c r="AD21" s="184"/>
      <c r="AE21" s="184"/>
      <c r="AF21" s="184"/>
    </row>
    <row r="22" spans="2:33" s="28" customFormat="1" ht="13.9" x14ac:dyDescent="0.25">
      <c r="B22" s="126">
        <v>22.5</v>
      </c>
      <c r="C22" s="183"/>
      <c r="D22" s="183"/>
      <c r="E22" s="183"/>
      <c r="F22" s="183"/>
      <c r="G22" s="29">
        <v>12</v>
      </c>
      <c r="H22" s="127">
        <f t="shared" si="1"/>
        <v>20</v>
      </c>
      <c r="I22" s="128">
        <v>22.5</v>
      </c>
      <c r="J22" s="183"/>
      <c r="K22" s="183"/>
      <c r="L22" s="183"/>
      <c r="M22" s="183"/>
      <c r="N22" s="30"/>
      <c r="O22" s="127"/>
      <c r="P22" s="128">
        <v>22.5</v>
      </c>
      <c r="Q22" s="183"/>
      <c r="R22" s="183"/>
      <c r="S22" s="183"/>
      <c r="T22" s="183"/>
      <c r="U22" s="127"/>
      <c r="V22" s="127"/>
      <c r="W22" s="129">
        <f t="shared" si="0"/>
        <v>20</v>
      </c>
      <c r="X22" s="40"/>
      <c r="Y22" s="27">
        <v>8425</v>
      </c>
      <c r="Z22" s="184" t="s">
        <v>146</v>
      </c>
      <c r="AA22" s="184"/>
      <c r="AB22" s="184"/>
      <c r="AC22" s="184"/>
      <c r="AD22" s="184"/>
      <c r="AE22" s="184"/>
      <c r="AF22" s="184"/>
    </row>
    <row r="23" spans="2:33" s="28" customFormat="1" ht="13.9" x14ac:dyDescent="0.25">
      <c r="B23" s="126">
        <v>32</v>
      </c>
      <c r="C23" s="183"/>
      <c r="D23" s="183"/>
      <c r="E23" s="183"/>
      <c r="F23" s="183"/>
      <c r="G23" s="29">
        <v>5</v>
      </c>
      <c r="H23" s="127">
        <f t="shared" si="1"/>
        <v>32</v>
      </c>
      <c r="I23" s="128">
        <v>32</v>
      </c>
      <c r="J23" s="183"/>
      <c r="K23" s="183"/>
      <c r="L23" s="183"/>
      <c r="M23" s="183"/>
      <c r="N23" s="30"/>
      <c r="O23" s="127"/>
      <c r="P23" s="128">
        <v>32</v>
      </c>
      <c r="Q23" s="183"/>
      <c r="R23" s="183"/>
      <c r="S23" s="183"/>
      <c r="T23" s="183"/>
      <c r="U23" s="127"/>
      <c r="V23" s="127"/>
      <c r="W23" s="129">
        <f t="shared" si="0"/>
        <v>32</v>
      </c>
      <c r="X23" s="40"/>
      <c r="Y23" s="27">
        <v>8427</v>
      </c>
      <c r="Z23" s="184" t="s">
        <v>147</v>
      </c>
      <c r="AA23" s="184"/>
      <c r="AB23" s="184"/>
      <c r="AC23" s="184"/>
      <c r="AD23" s="184"/>
      <c r="AE23" s="184"/>
      <c r="AF23" s="184"/>
    </row>
    <row r="24" spans="2:33" s="28" customFormat="1" ht="13.9" x14ac:dyDescent="0.25">
      <c r="B24" s="126">
        <v>45</v>
      </c>
      <c r="C24" s="183"/>
      <c r="D24" s="183"/>
      <c r="E24" s="183"/>
      <c r="F24" s="183"/>
      <c r="G24" s="29">
        <v>14</v>
      </c>
      <c r="H24" s="127">
        <f t="shared" si="1"/>
        <v>37</v>
      </c>
      <c r="I24" s="128">
        <v>45</v>
      </c>
      <c r="J24" s="183"/>
      <c r="K24" s="183"/>
      <c r="L24" s="183"/>
      <c r="M24" s="183"/>
      <c r="N24" s="35"/>
      <c r="O24" s="127"/>
      <c r="P24" s="128">
        <v>45</v>
      </c>
      <c r="Q24" s="183"/>
      <c r="R24" s="183"/>
      <c r="S24" s="183"/>
      <c r="T24" s="183"/>
      <c r="U24" s="127"/>
      <c r="V24" s="127"/>
      <c r="W24" s="129">
        <f t="shared" si="0"/>
        <v>37</v>
      </c>
      <c r="X24" s="40"/>
      <c r="Y24" s="27"/>
      <c r="Z24" s="184"/>
      <c r="AA24" s="184"/>
      <c r="AB24" s="184"/>
      <c r="AC24" s="184"/>
      <c r="AD24" s="184"/>
      <c r="AE24" s="184"/>
      <c r="AF24" s="184"/>
    </row>
    <row r="25" spans="2:33" s="28" customFormat="1" ht="13.9" x14ac:dyDescent="0.25">
      <c r="B25" s="132">
        <v>64</v>
      </c>
      <c r="C25" s="183"/>
      <c r="D25" s="183"/>
      <c r="E25" s="183"/>
      <c r="F25" s="183"/>
      <c r="G25" s="29">
        <v>17</v>
      </c>
      <c r="H25" s="127">
        <f t="shared" si="1"/>
        <v>51</v>
      </c>
      <c r="I25" s="133">
        <v>64</v>
      </c>
      <c r="J25" s="183"/>
      <c r="K25" s="183"/>
      <c r="L25" s="183"/>
      <c r="M25" s="183"/>
      <c r="N25" s="36"/>
      <c r="O25" s="127"/>
      <c r="P25" s="133">
        <v>64</v>
      </c>
      <c r="Q25" s="183"/>
      <c r="R25" s="183"/>
      <c r="S25" s="183"/>
      <c r="T25" s="183"/>
      <c r="U25" s="127"/>
      <c r="V25" s="127"/>
      <c r="W25" s="129">
        <f t="shared" si="0"/>
        <v>51</v>
      </c>
      <c r="X25" s="40"/>
      <c r="Y25" s="27"/>
      <c r="Z25" s="184"/>
      <c r="AA25" s="184"/>
      <c r="AB25" s="184"/>
      <c r="AC25" s="184"/>
      <c r="AD25" s="184"/>
      <c r="AE25" s="184"/>
      <c r="AF25" s="184"/>
    </row>
    <row r="26" spans="2:33" s="28" customFormat="1" ht="13.9" x14ac:dyDescent="0.25">
      <c r="B26" s="126">
        <v>90</v>
      </c>
      <c r="C26" s="183"/>
      <c r="D26" s="183"/>
      <c r="E26" s="183"/>
      <c r="F26" s="183"/>
      <c r="G26" s="29">
        <v>15</v>
      </c>
      <c r="H26" s="127">
        <f t="shared" si="1"/>
        <v>68</v>
      </c>
      <c r="I26" s="128">
        <v>90</v>
      </c>
      <c r="J26" s="183"/>
      <c r="K26" s="183"/>
      <c r="L26" s="183"/>
      <c r="M26" s="183"/>
      <c r="N26" s="37"/>
      <c r="O26" s="127"/>
      <c r="P26" s="128">
        <v>90</v>
      </c>
      <c r="Q26" s="183"/>
      <c r="R26" s="183"/>
      <c r="S26" s="183"/>
      <c r="T26" s="183"/>
      <c r="U26" s="127"/>
      <c r="V26" s="127"/>
      <c r="W26" s="129">
        <f t="shared" si="0"/>
        <v>68</v>
      </c>
      <c r="X26" s="40"/>
      <c r="Y26" s="27"/>
      <c r="Z26" s="184"/>
      <c r="AA26" s="184"/>
      <c r="AB26" s="184"/>
      <c r="AC26" s="184"/>
      <c r="AD26" s="184"/>
      <c r="AE26" s="184"/>
      <c r="AF26" s="184"/>
    </row>
    <row r="27" spans="2:33" s="28" customFormat="1" ht="13.9" x14ac:dyDescent="0.25">
      <c r="B27" s="130">
        <v>128</v>
      </c>
      <c r="C27" s="183"/>
      <c r="D27" s="183"/>
      <c r="E27" s="183"/>
      <c r="F27" s="183"/>
      <c r="G27" s="29">
        <v>11</v>
      </c>
      <c r="H27" s="127">
        <f t="shared" si="1"/>
        <v>83</v>
      </c>
      <c r="I27" s="131">
        <v>128</v>
      </c>
      <c r="J27" s="183"/>
      <c r="K27" s="183"/>
      <c r="L27" s="183"/>
      <c r="M27" s="183"/>
      <c r="N27" s="37"/>
      <c r="O27" s="127"/>
      <c r="P27" s="131">
        <v>128</v>
      </c>
      <c r="Q27" s="183"/>
      <c r="R27" s="183"/>
      <c r="S27" s="183"/>
      <c r="T27" s="183"/>
      <c r="U27" s="127"/>
      <c r="V27" s="127"/>
      <c r="W27" s="129">
        <f t="shared" si="0"/>
        <v>83</v>
      </c>
      <c r="X27" s="40"/>
      <c r="Y27" s="27"/>
      <c r="Z27" s="184"/>
      <c r="AA27" s="184"/>
      <c r="AB27" s="184"/>
      <c r="AC27" s="184"/>
      <c r="AD27" s="184"/>
      <c r="AE27" s="184"/>
      <c r="AF27" s="184"/>
    </row>
    <row r="28" spans="2:33" s="28" customFormat="1" ht="13.9" x14ac:dyDescent="0.25">
      <c r="B28" s="130">
        <v>180</v>
      </c>
      <c r="C28" s="183"/>
      <c r="D28" s="183"/>
      <c r="E28" s="183"/>
      <c r="F28" s="183"/>
      <c r="G28" s="29">
        <v>4</v>
      </c>
      <c r="H28" s="127">
        <f t="shared" si="1"/>
        <v>94</v>
      </c>
      <c r="I28" s="131">
        <v>180</v>
      </c>
      <c r="J28" s="183"/>
      <c r="K28" s="183"/>
      <c r="L28" s="183"/>
      <c r="M28" s="183"/>
      <c r="N28" s="30"/>
      <c r="O28" s="127"/>
      <c r="P28" s="131">
        <v>180</v>
      </c>
      <c r="Q28" s="183"/>
      <c r="R28" s="183"/>
      <c r="S28" s="183"/>
      <c r="T28" s="183"/>
      <c r="U28" s="127"/>
      <c r="V28" s="127"/>
      <c r="W28" s="129">
        <f>AVERAGE(H28,V28,O28)</f>
        <v>94</v>
      </c>
      <c r="X28" s="40"/>
      <c r="Y28" s="27"/>
      <c r="Z28" s="184"/>
      <c r="AA28" s="184"/>
      <c r="AB28" s="184"/>
      <c r="AC28" s="184"/>
      <c r="AD28" s="184"/>
      <c r="AE28" s="184"/>
      <c r="AF28" s="184"/>
    </row>
    <row r="29" spans="2:33" s="28" customFormat="1" ht="13.9" x14ac:dyDescent="0.25">
      <c r="B29" s="130">
        <v>256</v>
      </c>
      <c r="C29" s="183"/>
      <c r="D29" s="183"/>
      <c r="E29" s="183"/>
      <c r="F29" s="183"/>
      <c r="G29" s="29">
        <v>2</v>
      </c>
      <c r="H29" s="127">
        <f t="shared" si="1"/>
        <v>98</v>
      </c>
      <c r="I29" s="131">
        <v>256</v>
      </c>
      <c r="J29" s="183"/>
      <c r="K29" s="183"/>
      <c r="L29" s="183"/>
      <c r="M29" s="183"/>
      <c r="N29" s="30"/>
      <c r="O29" s="127"/>
      <c r="P29" s="131">
        <v>256</v>
      </c>
      <c r="Q29" s="183"/>
      <c r="R29" s="183"/>
      <c r="S29" s="183"/>
      <c r="T29" s="183"/>
      <c r="U29" s="127"/>
      <c r="V29" s="127"/>
      <c r="W29" s="129">
        <f>AVERAGE(H29,V29,O29)</f>
        <v>98</v>
      </c>
      <c r="X29" s="40"/>
      <c r="Y29" s="27"/>
      <c r="Z29" s="184"/>
      <c r="AA29" s="184"/>
      <c r="AB29" s="184"/>
      <c r="AC29" s="184"/>
      <c r="AD29" s="184"/>
      <c r="AE29" s="184"/>
      <c r="AF29" s="184"/>
    </row>
    <row r="30" spans="2:33" s="28" customFormat="1" ht="17.45" x14ac:dyDescent="0.3">
      <c r="B30" s="130">
        <v>360</v>
      </c>
      <c r="C30" s="183"/>
      <c r="D30" s="183"/>
      <c r="E30" s="183"/>
      <c r="F30" s="183"/>
      <c r="G30" s="29"/>
      <c r="H30" s="127">
        <f t="shared" si="1"/>
        <v>100</v>
      </c>
      <c r="I30" s="131">
        <v>360</v>
      </c>
      <c r="J30" s="183"/>
      <c r="K30" s="183"/>
      <c r="L30" s="183"/>
      <c r="M30" s="183"/>
      <c r="N30" s="30"/>
      <c r="O30" s="127"/>
      <c r="P30" s="131">
        <v>360</v>
      </c>
      <c r="Q30" s="183"/>
      <c r="R30" s="183"/>
      <c r="S30" s="183"/>
      <c r="T30" s="183"/>
      <c r="U30" s="127"/>
      <c r="V30" s="127"/>
      <c r="W30" s="129">
        <f>AVERAGE(V30,O30,H30)</f>
        <v>100</v>
      </c>
      <c r="X30" s="40"/>
      <c r="Y30" s="27"/>
      <c r="Z30" s="184"/>
      <c r="AA30" s="184"/>
      <c r="AB30" s="184"/>
      <c r="AC30" s="184"/>
      <c r="AD30" s="184"/>
      <c r="AE30" s="184"/>
      <c r="AF30" s="184"/>
      <c r="AG30" s="41"/>
    </row>
    <row r="31" spans="2:33" s="28" customFormat="1" ht="17.45" x14ac:dyDescent="0.3">
      <c r="B31" s="152">
        <v>510</v>
      </c>
      <c r="C31" s="153"/>
      <c r="D31" s="153"/>
      <c r="E31" s="153"/>
      <c r="F31" s="153"/>
      <c r="G31" s="154"/>
      <c r="H31" s="127">
        <f t="shared" si="1"/>
        <v>100</v>
      </c>
      <c r="I31" s="156">
        <v>510</v>
      </c>
      <c r="J31" s="153"/>
      <c r="K31" s="153"/>
      <c r="L31" s="153"/>
      <c r="M31" s="153"/>
      <c r="N31" s="157"/>
      <c r="O31" s="127"/>
      <c r="P31" s="156">
        <v>510</v>
      </c>
      <c r="Q31" s="153"/>
      <c r="R31" s="153"/>
      <c r="S31" s="153"/>
      <c r="T31" s="153"/>
      <c r="U31" s="127"/>
      <c r="V31" s="155"/>
      <c r="W31" s="158"/>
      <c r="X31" s="40"/>
      <c r="Y31" s="27"/>
      <c r="Z31" s="148"/>
      <c r="AA31" s="149"/>
      <c r="AB31" s="149"/>
      <c r="AC31" s="149"/>
      <c r="AD31" s="149"/>
      <c r="AE31" s="149"/>
      <c r="AF31" s="150"/>
      <c r="AG31" s="41"/>
    </row>
    <row r="32" spans="2:33" s="28" customFormat="1" ht="18" thickBot="1" x14ac:dyDescent="0.35">
      <c r="B32" s="134">
        <v>720</v>
      </c>
      <c r="C32" s="135"/>
      <c r="D32" s="135"/>
      <c r="E32" s="135"/>
      <c r="F32" s="135"/>
      <c r="G32" s="38"/>
      <c r="H32" s="127">
        <f t="shared" si="1"/>
        <v>100</v>
      </c>
      <c r="I32" s="137">
        <v>720</v>
      </c>
      <c r="J32" s="135"/>
      <c r="K32" s="135"/>
      <c r="L32" s="135"/>
      <c r="M32" s="135"/>
      <c r="N32" s="39"/>
      <c r="O32" s="127"/>
      <c r="P32" s="137">
        <v>720</v>
      </c>
      <c r="Q32" s="135"/>
      <c r="R32" s="135"/>
      <c r="S32" s="135"/>
      <c r="T32" s="135"/>
      <c r="U32" s="127"/>
      <c r="V32" s="136"/>
      <c r="W32" s="138">
        <f>AVERAGE(V32,O32,H32)</f>
        <v>100</v>
      </c>
      <c r="X32" s="40"/>
      <c r="Y32" s="27"/>
      <c r="Z32" s="176"/>
      <c r="AA32" s="177"/>
      <c r="AB32" s="177"/>
      <c r="AC32" s="177"/>
      <c r="AD32" s="177"/>
      <c r="AE32" s="177"/>
      <c r="AF32" s="178"/>
      <c r="AG32" s="41"/>
    </row>
    <row r="33" spans="2:32" s="28" customFormat="1" ht="13.9" x14ac:dyDescent="0.25">
      <c r="H33" s="42"/>
      <c r="Y33" s="27"/>
      <c r="Z33" s="176"/>
      <c r="AA33" s="177"/>
      <c r="AB33" s="177"/>
      <c r="AC33" s="177"/>
      <c r="AD33" s="177"/>
      <c r="AE33" s="177"/>
      <c r="AF33" s="178"/>
    </row>
    <row r="34" spans="2:32" s="28" customFormat="1" ht="14.45" thickBot="1" x14ac:dyDescent="0.3">
      <c r="C34" s="175" t="s">
        <v>22</v>
      </c>
      <c r="D34" s="175"/>
      <c r="E34" s="175"/>
      <c r="F34" s="175"/>
      <c r="G34" s="175"/>
      <c r="H34" s="175"/>
      <c r="I34" s="43"/>
      <c r="J34" s="175" t="s">
        <v>23</v>
      </c>
      <c r="K34" s="175"/>
      <c r="L34" s="175"/>
      <c r="M34" s="175"/>
      <c r="N34" s="175"/>
      <c r="O34" s="175"/>
      <c r="P34" s="43"/>
      <c r="Q34" s="175" t="s">
        <v>24</v>
      </c>
      <c r="R34" s="175"/>
      <c r="S34" s="175"/>
      <c r="T34" s="175"/>
      <c r="U34" s="175"/>
      <c r="V34" s="175"/>
      <c r="Y34" s="27"/>
      <c r="Z34" s="176"/>
      <c r="AA34" s="177"/>
      <c r="AB34" s="177"/>
      <c r="AC34" s="177"/>
      <c r="AD34" s="177"/>
      <c r="AE34" s="177"/>
      <c r="AF34" s="178"/>
    </row>
    <row r="35" spans="2:32" s="28" customFormat="1" ht="13.9" x14ac:dyDescent="0.25">
      <c r="C35" s="44"/>
      <c r="D35" s="45"/>
      <c r="E35" s="45"/>
      <c r="F35" s="45"/>
      <c r="G35" s="181"/>
      <c r="H35" s="182"/>
      <c r="I35" s="32"/>
      <c r="J35" s="44"/>
      <c r="K35" s="45"/>
      <c r="L35" s="45"/>
      <c r="M35" s="45"/>
      <c r="N35" s="181"/>
      <c r="O35" s="182"/>
      <c r="Q35" s="44"/>
      <c r="R35" s="45"/>
      <c r="S35" s="45"/>
      <c r="T35" s="45"/>
      <c r="U35" s="181"/>
      <c r="V35" s="182"/>
      <c r="Y35" s="27"/>
      <c r="Z35" s="176"/>
      <c r="AA35" s="177"/>
      <c r="AB35" s="177"/>
      <c r="AC35" s="177"/>
      <c r="AD35" s="177"/>
      <c r="AE35" s="177"/>
      <c r="AF35" s="178"/>
    </row>
    <row r="36" spans="2:32" s="28" customFormat="1" ht="13.9" x14ac:dyDescent="0.25">
      <c r="C36" s="46"/>
      <c r="D36" s="47"/>
      <c r="E36" s="47"/>
      <c r="F36" s="47"/>
      <c r="G36" s="179"/>
      <c r="H36" s="180"/>
      <c r="I36" s="32"/>
      <c r="J36" s="46"/>
      <c r="K36" s="47"/>
      <c r="L36" s="47"/>
      <c r="M36" s="47"/>
      <c r="N36" s="179"/>
      <c r="O36" s="180"/>
      <c r="Q36" s="46"/>
      <c r="R36" s="47"/>
      <c r="S36" s="47"/>
      <c r="T36" s="47"/>
      <c r="U36" s="179"/>
      <c r="V36" s="180"/>
      <c r="Y36" s="62"/>
      <c r="Z36" s="176"/>
      <c r="AA36" s="177"/>
      <c r="AB36" s="177"/>
      <c r="AC36" s="177"/>
      <c r="AD36" s="177"/>
      <c r="AE36" s="177"/>
      <c r="AF36" s="178"/>
    </row>
    <row r="37" spans="2:32" s="28" customFormat="1" ht="13.9" x14ac:dyDescent="0.25">
      <c r="C37" s="46"/>
      <c r="D37" s="47"/>
      <c r="E37" s="47"/>
      <c r="F37" s="47"/>
      <c r="G37" s="179"/>
      <c r="H37" s="180"/>
      <c r="I37" s="32"/>
      <c r="J37" s="46"/>
      <c r="K37" s="47"/>
      <c r="L37" s="47"/>
      <c r="M37" s="47"/>
      <c r="N37" s="179"/>
      <c r="O37" s="180"/>
      <c r="Q37" s="46"/>
      <c r="R37" s="47"/>
      <c r="S37" s="47"/>
      <c r="T37" s="47"/>
      <c r="U37" s="179"/>
      <c r="V37" s="180"/>
      <c r="Y37" s="27"/>
      <c r="Z37" s="176"/>
      <c r="AA37" s="177"/>
      <c r="AB37" s="177"/>
      <c r="AC37" s="177"/>
      <c r="AD37" s="177"/>
      <c r="AE37" s="177"/>
      <c r="AF37" s="178"/>
    </row>
    <row r="38" spans="2:32" s="28" customFormat="1" ht="14.45" thickBot="1" x14ac:dyDescent="0.3">
      <c r="C38" s="50"/>
      <c r="D38" s="51"/>
      <c r="E38" s="51"/>
      <c r="F38" s="51"/>
      <c r="G38" s="172"/>
      <c r="H38" s="173"/>
      <c r="I38" s="32"/>
      <c r="J38" s="50"/>
      <c r="K38" s="51"/>
      <c r="L38" s="51"/>
      <c r="M38" s="51"/>
      <c r="N38" s="52"/>
      <c r="O38" s="53"/>
      <c r="Q38" s="50"/>
      <c r="R38" s="51"/>
      <c r="S38" s="51"/>
      <c r="T38" s="51"/>
      <c r="U38" s="172"/>
      <c r="V38" s="173"/>
      <c r="Z38" s="49"/>
      <c r="AA38" s="174"/>
      <c r="AB38" s="174"/>
      <c r="AC38" s="174"/>
      <c r="AD38" s="43"/>
      <c r="AF38" s="17"/>
    </row>
    <row r="39" spans="2:32" s="28" customFormat="1" ht="13.9" x14ac:dyDescent="0.25">
      <c r="B39" s="1" t="s">
        <v>25</v>
      </c>
      <c r="C39" s="28" t="s">
        <v>26</v>
      </c>
      <c r="G39" s="1"/>
      <c r="H39" s="42"/>
      <c r="K39" s="1" t="s">
        <v>27</v>
      </c>
      <c r="L39" s="1"/>
      <c r="M39" s="1">
        <v>663</v>
      </c>
      <c r="N39" s="1"/>
      <c r="R39" s="48"/>
      <c r="S39" s="48"/>
      <c r="T39" s="48"/>
      <c r="V39" s="48" t="s">
        <v>94</v>
      </c>
      <c r="Y39" s="1" t="s">
        <v>28</v>
      </c>
      <c r="Z39" s="1"/>
      <c r="AA39" s="1"/>
      <c r="AB39" s="1" t="s">
        <v>27</v>
      </c>
      <c r="AC39" s="1">
        <v>663</v>
      </c>
      <c r="AE39" s="1"/>
      <c r="AF39" s="48" t="s">
        <v>148</v>
      </c>
    </row>
    <row r="40" spans="2:32" s="28" customFormat="1" ht="13.9" x14ac:dyDescent="0.25">
      <c r="G40" s="32"/>
      <c r="H40" s="54"/>
      <c r="I40" s="32"/>
      <c r="J40" s="32"/>
      <c r="K40" s="32"/>
      <c r="L40" s="32"/>
      <c r="M40" s="32"/>
      <c r="N40" s="33"/>
      <c r="O40" s="34"/>
      <c r="P40" s="34"/>
      <c r="Q40" s="34"/>
      <c r="R40" s="34"/>
      <c r="S40" s="34"/>
      <c r="T40" s="34"/>
      <c r="AA40" s="43"/>
      <c r="AB40" s="55"/>
      <c r="AC40" s="43"/>
      <c r="AE40" s="34"/>
      <c r="AF40" s="34"/>
    </row>
    <row r="41" spans="2:32" s="28" customFormat="1" x14ac:dyDescent="0.2">
      <c r="H41" s="42"/>
      <c r="Z41" s="34"/>
      <c r="AA41" s="32"/>
      <c r="AB41" s="32"/>
      <c r="AC41" s="33"/>
      <c r="AD41" s="34"/>
      <c r="AE41" s="34"/>
      <c r="AF41" s="34"/>
    </row>
    <row r="42" spans="2:32" s="28" customFormat="1" x14ac:dyDescent="0.2">
      <c r="E42" s="110"/>
      <c r="F42" s="110"/>
      <c r="G42" s="110"/>
      <c r="H42" s="111"/>
      <c r="I42" s="110"/>
      <c r="J42" s="110"/>
      <c r="K42" s="110"/>
      <c r="L42" s="110"/>
      <c r="M42" s="110"/>
      <c r="N42" s="110"/>
      <c r="O42" s="110"/>
      <c r="P42" s="110"/>
      <c r="Q42" s="110"/>
      <c r="R42" s="110"/>
      <c r="S42" s="110"/>
      <c r="T42" s="110"/>
      <c r="U42" s="110"/>
      <c r="V42" s="110"/>
      <c r="W42" s="110" t="s">
        <v>93</v>
      </c>
      <c r="X42" s="110"/>
      <c r="Z42" s="32"/>
      <c r="AA42" s="32"/>
      <c r="AB42" s="32"/>
      <c r="AC42" s="33"/>
      <c r="AD42" s="34"/>
      <c r="AF42" s="34"/>
    </row>
    <row r="43" spans="2:32" s="28" customFormat="1" ht="15" x14ac:dyDescent="0.25">
      <c r="E43" s="107" t="s">
        <v>88</v>
      </c>
      <c r="F43" s="107" t="s">
        <v>11</v>
      </c>
      <c r="G43" s="110"/>
      <c r="H43" s="110"/>
      <c r="I43" s="110"/>
      <c r="J43" s="110"/>
      <c r="K43" s="110"/>
      <c r="L43" s="107" t="s">
        <v>88</v>
      </c>
      <c r="M43" s="107" t="s">
        <v>11</v>
      </c>
      <c r="N43" s="110"/>
      <c r="O43" s="110"/>
      <c r="P43" s="110"/>
      <c r="Q43" s="110"/>
      <c r="R43" s="110"/>
      <c r="S43" s="107" t="s">
        <v>88</v>
      </c>
      <c r="T43" s="107" t="s">
        <v>11</v>
      </c>
      <c r="U43" s="110"/>
      <c r="V43" s="110"/>
      <c r="W43" s="107" t="s">
        <v>11</v>
      </c>
      <c r="X43" s="114"/>
      <c r="Z43" s="32"/>
      <c r="AA43" s="32"/>
      <c r="AB43" s="32"/>
      <c r="AC43" s="33"/>
      <c r="AD43" s="34"/>
      <c r="AF43" s="34"/>
    </row>
    <row r="44" spans="2:32" s="28" customFormat="1" ht="15" x14ac:dyDescent="0.25">
      <c r="E44" s="107">
        <v>16</v>
      </c>
      <c r="F44" s="108">
        <f ca="1">10^(FORECAST(E44,LOG(OFFSET(B$15:B$30,MATCH(E44,H$15:H$30,1)-1,0,2)),OFFSET(H$15:H$30,MATCH(E44,H$15:H$30,1)-1,0,2)))</f>
        <v>17.129018946706598</v>
      </c>
      <c r="G44" s="110"/>
      <c r="H44" s="110"/>
      <c r="I44" s="110"/>
      <c r="J44" s="110"/>
      <c r="K44" s="110"/>
      <c r="L44" s="107">
        <v>16</v>
      </c>
      <c r="M44" s="108"/>
      <c r="N44" s="110"/>
      <c r="O44" s="110"/>
      <c r="P44" s="110"/>
      <c r="Q44" s="110"/>
      <c r="R44" s="110"/>
      <c r="S44" s="107">
        <v>16</v>
      </c>
      <c r="T44" s="108"/>
      <c r="U44" s="110"/>
      <c r="V44" s="112"/>
      <c r="W44" s="108">
        <f ca="1">10^(FORECAST(S44,LOG(OFFSET(P$15:P$30,MATCH(S44,W$15:W$30,1)-1,0,2)),OFFSET(W$15:W$30,MATCH(S44,W$15:W$30,1)-1,0,2)))</f>
        <v>17.129018946706598</v>
      </c>
      <c r="X44" s="108"/>
    </row>
    <row r="45" spans="2:32" s="28" customFormat="1" ht="15" x14ac:dyDescent="0.25">
      <c r="E45" s="107">
        <v>50</v>
      </c>
      <c r="F45" s="108">
        <f t="shared" ref="F45:F47" ca="1" si="2">10^(FORECAST(E45,LOG(OFFSET(B$15:B$30,MATCH(E45,H$15:H$30,1)-1,0,2)),OFFSET(H$15:H$30,MATCH(E45,H$15:H$30,1)-1,0,2)))</f>
        <v>62.409934506100939</v>
      </c>
      <c r="G45" s="110"/>
      <c r="H45" s="110"/>
      <c r="I45" s="110"/>
      <c r="J45" s="110"/>
      <c r="K45" s="110"/>
      <c r="L45" s="107">
        <v>50</v>
      </c>
      <c r="M45" s="108"/>
      <c r="N45" s="110"/>
      <c r="O45" s="110"/>
      <c r="P45" s="110"/>
      <c r="Q45" s="110"/>
      <c r="R45" s="110"/>
      <c r="S45" s="107">
        <v>50</v>
      </c>
      <c r="T45" s="108"/>
      <c r="U45" s="110"/>
      <c r="V45" s="112"/>
      <c r="W45" s="108">
        <f t="shared" ref="W45:W47" ca="1" si="3">10^(FORECAST(S45,LOG(OFFSET(P$15:P$30,MATCH(S45,W$15:W$30,1)-1,0,2)),OFFSET(W$15:W$30,MATCH(S45,W$15:W$30,1)-1,0,2)))</f>
        <v>62.409934506100939</v>
      </c>
      <c r="X45" s="108"/>
    </row>
    <row r="46" spans="2:32" s="28" customFormat="1" ht="15" x14ac:dyDescent="0.25">
      <c r="E46" s="107">
        <v>84</v>
      </c>
      <c r="F46" s="108">
        <f t="shared" ca="1" si="2"/>
        <v>132.0292633428808</v>
      </c>
      <c r="G46" s="110"/>
      <c r="H46" s="110"/>
      <c r="I46" s="110"/>
      <c r="J46" s="110"/>
      <c r="K46" s="110"/>
      <c r="L46" s="107">
        <v>84</v>
      </c>
      <c r="M46" s="108"/>
      <c r="N46" s="110"/>
      <c r="O46" s="110"/>
      <c r="P46" s="110"/>
      <c r="Q46" s="110"/>
      <c r="R46" s="110"/>
      <c r="S46" s="107">
        <v>84</v>
      </c>
      <c r="T46" s="108"/>
      <c r="U46" s="110"/>
      <c r="V46" s="112"/>
      <c r="W46" s="108">
        <f t="shared" ca="1" si="3"/>
        <v>132.0292633428808</v>
      </c>
      <c r="X46" s="108"/>
    </row>
    <row r="47" spans="2:32" s="28" customFormat="1" ht="15" x14ac:dyDescent="0.25">
      <c r="E47" s="107">
        <v>90</v>
      </c>
      <c r="F47" s="108">
        <f t="shared" ca="1" si="2"/>
        <v>159.0126162469158</v>
      </c>
      <c r="G47" s="110"/>
      <c r="H47" s="110"/>
      <c r="I47" s="110"/>
      <c r="J47" s="110"/>
      <c r="K47" s="110"/>
      <c r="L47" s="107">
        <v>90</v>
      </c>
      <c r="M47" s="108"/>
      <c r="N47" s="110"/>
      <c r="O47" s="110"/>
      <c r="P47" s="110"/>
      <c r="Q47" s="110"/>
      <c r="R47" s="110"/>
      <c r="S47" s="107">
        <v>90</v>
      </c>
      <c r="T47" s="108"/>
      <c r="U47" s="110"/>
      <c r="V47" s="112"/>
      <c r="W47" s="108">
        <f t="shared" ca="1" si="3"/>
        <v>159.0126162469158</v>
      </c>
      <c r="X47" s="108"/>
    </row>
    <row r="48" spans="2:32" s="28" customFormat="1" ht="15" x14ac:dyDescent="0.25">
      <c r="E48" s="109"/>
      <c r="F48" s="109"/>
      <c r="G48" s="110"/>
      <c r="H48" s="110"/>
      <c r="I48" s="110"/>
      <c r="J48" s="110"/>
      <c r="K48" s="110"/>
      <c r="L48" s="109"/>
      <c r="M48" s="109"/>
      <c r="N48" s="110"/>
      <c r="O48" s="110"/>
      <c r="P48" s="110"/>
      <c r="Q48" s="110"/>
      <c r="R48" s="110"/>
      <c r="S48" s="109"/>
      <c r="T48" s="109"/>
      <c r="U48" s="110"/>
      <c r="V48" s="110"/>
      <c r="W48" s="109"/>
      <c r="X48" s="109"/>
    </row>
    <row r="49" spans="5:24" s="28" customFormat="1" ht="15" x14ac:dyDescent="0.25">
      <c r="E49" s="107" t="s">
        <v>89</v>
      </c>
      <c r="F49" s="108">
        <f ca="1">0.5*(F46/F45+F45/F44)</f>
        <v>2.8795187198240835</v>
      </c>
      <c r="G49" s="110"/>
      <c r="H49" s="110"/>
      <c r="I49" s="110"/>
      <c r="J49" s="110"/>
      <c r="K49" s="110"/>
      <c r="L49" s="107" t="s">
        <v>89</v>
      </c>
      <c r="M49" s="108"/>
      <c r="N49" s="110"/>
      <c r="O49" s="110"/>
      <c r="P49" s="110"/>
      <c r="Q49" s="110"/>
      <c r="R49" s="110"/>
      <c r="S49" s="107" t="s">
        <v>89</v>
      </c>
      <c r="T49" s="108"/>
      <c r="U49" s="110"/>
      <c r="V49" s="110"/>
      <c r="W49" s="108">
        <f ca="1">0.5*(W46/W45+W45/W44)</f>
        <v>2.8795187198240835</v>
      </c>
      <c r="X49" s="108"/>
    </row>
    <row r="50" spans="5:24" s="28" customFormat="1" ht="15" x14ac:dyDescent="0.25">
      <c r="E50" s="109"/>
      <c r="F50" s="108"/>
      <c r="G50" s="110"/>
      <c r="H50" s="110"/>
      <c r="I50" s="110"/>
      <c r="J50" s="110"/>
      <c r="K50" s="110"/>
      <c r="L50" s="109"/>
      <c r="M50" s="108"/>
      <c r="N50" s="110"/>
      <c r="O50" s="110"/>
      <c r="P50" s="110"/>
      <c r="Q50" s="110"/>
      <c r="R50" s="110"/>
      <c r="S50" s="109"/>
      <c r="T50" s="108"/>
      <c r="U50" s="110"/>
      <c r="V50" s="110"/>
      <c r="W50" s="108"/>
      <c r="X50" s="108"/>
    </row>
    <row r="51" spans="5:24" s="28" customFormat="1" ht="15" x14ac:dyDescent="0.25">
      <c r="E51" s="109" t="s">
        <v>91</v>
      </c>
      <c r="F51" s="108">
        <f>H14</f>
        <v>0</v>
      </c>
      <c r="G51" s="110"/>
      <c r="H51" s="110"/>
      <c r="I51" s="110"/>
      <c r="J51" s="110"/>
      <c r="K51" s="110"/>
      <c r="L51" s="109" t="s">
        <v>91</v>
      </c>
      <c r="M51" s="108"/>
      <c r="N51" s="110"/>
      <c r="O51" s="110"/>
      <c r="P51" s="110"/>
      <c r="Q51" s="110"/>
      <c r="R51" s="110"/>
      <c r="S51" s="109" t="s">
        <v>91</v>
      </c>
      <c r="T51" s="108"/>
      <c r="U51" s="110"/>
      <c r="V51" s="110"/>
      <c r="W51" s="108">
        <f>AVERAGE(T51,M51,F51)</f>
        <v>0</v>
      </c>
      <c r="X51" s="108"/>
    </row>
    <row r="52" spans="5:24" s="28" customFormat="1" x14ac:dyDescent="0.2">
      <c r="H52" s="42"/>
    </row>
    <row r="53" spans="5:24" s="28" customFormat="1" x14ac:dyDescent="0.2">
      <c r="H53" s="42"/>
    </row>
    <row r="54" spans="5:24" s="28" customFormat="1" x14ac:dyDescent="0.2">
      <c r="H54" s="42"/>
    </row>
    <row r="55" spans="5:24" s="28" customFormat="1" x14ac:dyDescent="0.2">
      <c r="H55" s="42"/>
    </row>
    <row r="56" spans="5:24" s="28" customFormat="1" x14ac:dyDescent="0.2">
      <c r="H56" s="42"/>
    </row>
    <row r="57" spans="5:24" s="28" customFormat="1" x14ac:dyDescent="0.2">
      <c r="H57" s="42"/>
    </row>
    <row r="58" spans="5:24" s="28" customFormat="1" x14ac:dyDescent="0.2">
      <c r="H58" s="42"/>
    </row>
    <row r="59" spans="5:24" s="28" customFormat="1" x14ac:dyDescent="0.2">
      <c r="H59" s="42"/>
    </row>
    <row r="60" spans="5:24" s="28" customFormat="1" x14ac:dyDescent="0.2">
      <c r="H60" s="42"/>
    </row>
    <row r="61" spans="5:24" s="28" customFormat="1" x14ac:dyDescent="0.2">
      <c r="H61" s="42"/>
    </row>
    <row r="62" spans="5:24" s="28" customFormat="1" x14ac:dyDescent="0.2">
      <c r="H62" s="42"/>
    </row>
    <row r="63" spans="5:24" s="28" customFormat="1" x14ac:dyDescent="0.2">
      <c r="H63" s="42"/>
    </row>
    <row r="64" spans="5:24" s="28" customFormat="1" x14ac:dyDescent="0.2">
      <c r="H64" s="42"/>
    </row>
    <row r="65" spans="8:8" s="28" customFormat="1" x14ac:dyDescent="0.2">
      <c r="H65" s="42"/>
    </row>
    <row r="66" spans="8:8" s="28" customFormat="1" x14ac:dyDescent="0.2">
      <c r="H66" s="42"/>
    </row>
    <row r="67" spans="8:8" s="28" customFormat="1" x14ac:dyDescent="0.2">
      <c r="H67" s="42"/>
    </row>
    <row r="68" spans="8:8" s="28" customFormat="1" x14ac:dyDescent="0.2">
      <c r="H68" s="42"/>
    </row>
    <row r="69" spans="8:8" s="28" customFormat="1" x14ac:dyDescent="0.2">
      <c r="H69" s="42"/>
    </row>
    <row r="70" spans="8:8" s="28" customFormat="1" x14ac:dyDescent="0.2">
      <c r="H70" s="42"/>
    </row>
    <row r="71" spans="8:8" s="28" customFormat="1" x14ac:dyDescent="0.2">
      <c r="H71" s="42"/>
    </row>
    <row r="72" spans="8:8" s="28" customFormat="1" x14ac:dyDescent="0.2">
      <c r="H72" s="42"/>
    </row>
    <row r="73" spans="8:8" s="28" customFormat="1" x14ac:dyDescent="0.2">
      <c r="H73" s="42"/>
    </row>
    <row r="74" spans="8:8" s="28" customFormat="1" x14ac:dyDescent="0.2">
      <c r="H74" s="42"/>
    </row>
    <row r="75" spans="8:8" s="28" customFormat="1" x14ac:dyDescent="0.2">
      <c r="H75" s="42"/>
    </row>
    <row r="76" spans="8:8" s="28" customFormat="1" x14ac:dyDescent="0.2">
      <c r="H76" s="42"/>
    </row>
    <row r="77" spans="8:8" s="28" customFormat="1" x14ac:dyDescent="0.2">
      <c r="H77" s="42"/>
    </row>
    <row r="78" spans="8:8" s="28" customFormat="1" x14ac:dyDescent="0.2">
      <c r="H78" s="42"/>
    </row>
    <row r="79" spans="8:8" s="28" customFormat="1" x14ac:dyDescent="0.2">
      <c r="H79" s="42"/>
    </row>
    <row r="80" spans="8:8" s="28" customFormat="1" x14ac:dyDescent="0.2">
      <c r="H80" s="42"/>
    </row>
    <row r="81" spans="8:8" s="28" customFormat="1" x14ac:dyDescent="0.2">
      <c r="H81" s="42"/>
    </row>
    <row r="82" spans="8:8" s="28" customFormat="1" x14ac:dyDescent="0.2">
      <c r="H82" s="42"/>
    </row>
    <row r="83" spans="8:8" s="28" customFormat="1" x14ac:dyDescent="0.2">
      <c r="H83" s="42"/>
    </row>
    <row r="84" spans="8:8" s="28" customFormat="1" x14ac:dyDescent="0.2">
      <c r="H84" s="42"/>
    </row>
    <row r="85" spans="8:8" s="28" customFormat="1" x14ac:dyDescent="0.2">
      <c r="H85" s="42"/>
    </row>
    <row r="86" spans="8:8" s="28" customFormat="1" x14ac:dyDescent="0.2">
      <c r="H86" s="42"/>
    </row>
    <row r="87" spans="8:8" s="28" customFormat="1" x14ac:dyDescent="0.2">
      <c r="H87" s="42"/>
    </row>
    <row r="88" spans="8:8" s="28" customFormat="1" x14ac:dyDescent="0.2">
      <c r="H88" s="42"/>
    </row>
    <row r="89" spans="8:8" s="28" customFormat="1" x14ac:dyDescent="0.2">
      <c r="H89" s="42"/>
    </row>
    <row r="90" spans="8:8" s="28" customFormat="1" x14ac:dyDescent="0.2">
      <c r="H90" s="42"/>
    </row>
    <row r="91" spans="8:8" s="28" customFormat="1" x14ac:dyDescent="0.2">
      <c r="H91" s="42"/>
    </row>
    <row r="92" spans="8:8" s="28" customFormat="1" x14ac:dyDescent="0.2">
      <c r="H92" s="42"/>
    </row>
    <row r="93" spans="8:8" s="28" customFormat="1" x14ac:dyDescent="0.2">
      <c r="H93" s="42"/>
    </row>
    <row r="94" spans="8:8" s="28" customFormat="1" x14ac:dyDescent="0.2">
      <c r="H94" s="42"/>
    </row>
    <row r="95" spans="8:8" s="28" customFormat="1" x14ac:dyDescent="0.2">
      <c r="H95" s="42"/>
    </row>
    <row r="96" spans="8:8" s="28" customFormat="1" x14ac:dyDescent="0.2">
      <c r="H96" s="42"/>
    </row>
    <row r="97" spans="8:33" s="28" customFormat="1" x14ac:dyDescent="0.2">
      <c r="H97" s="42"/>
    </row>
    <row r="98" spans="8:33" s="28" customFormat="1" x14ac:dyDescent="0.2">
      <c r="H98" s="42"/>
    </row>
    <row r="99" spans="8:33" s="28" customFormat="1" x14ac:dyDescent="0.2">
      <c r="H99" s="42"/>
    </row>
    <row r="100" spans="8:33" s="28" customFormat="1" x14ac:dyDescent="0.2">
      <c r="H100" s="42"/>
    </row>
    <row r="101" spans="8:33" s="28" customFormat="1" x14ac:dyDescent="0.2">
      <c r="H101" s="42"/>
    </row>
    <row r="102" spans="8:33" x14ac:dyDescent="0.2">
      <c r="Y102" s="28"/>
      <c r="Z102" s="28"/>
      <c r="AA102" s="28"/>
      <c r="AB102" s="28"/>
      <c r="AC102" s="28"/>
      <c r="AD102" s="28"/>
      <c r="AE102" s="28"/>
      <c r="AF102" s="28"/>
      <c r="AG102" s="28"/>
    </row>
    <row r="103" spans="8:33" x14ac:dyDescent="0.2">
      <c r="Y103" s="28"/>
      <c r="Z103" s="28"/>
      <c r="AA103" s="28"/>
      <c r="AB103" s="28"/>
      <c r="AC103" s="28"/>
      <c r="AD103" s="28"/>
      <c r="AE103" s="28"/>
      <c r="AF103" s="28"/>
      <c r="AG103" s="28"/>
    </row>
  </sheetData>
  <mergeCells count="90">
    <mergeCell ref="B2:V2"/>
    <mergeCell ref="Y2:AF2"/>
    <mergeCell ref="C12:H12"/>
    <mergeCell ref="C13:F13"/>
    <mergeCell ref="J13:M13"/>
    <mergeCell ref="Q13:T13"/>
    <mergeCell ref="C14:F14"/>
    <mergeCell ref="J14:M14"/>
    <mergeCell ref="Q14:T14"/>
    <mergeCell ref="C15:F15"/>
    <mergeCell ref="J15:M15"/>
    <mergeCell ref="Q15:T15"/>
    <mergeCell ref="C16:F16"/>
    <mergeCell ref="J16:M16"/>
    <mergeCell ref="Q16:T16"/>
    <mergeCell ref="C17:F17"/>
    <mergeCell ref="J17:M17"/>
    <mergeCell ref="Q17:T17"/>
    <mergeCell ref="Z19:AF19"/>
    <mergeCell ref="C20:F20"/>
    <mergeCell ref="J20:M20"/>
    <mergeCell ref="Q20:T20"/>
    <mergeCell ref="Z20:AF20"/>
    <mergeCell ref="C18:F18"/>
    <mergeCell ref="J18:M18"/>
    <mergeCell ref="Q18:T18"/>
    <mergeCell ref="C19:F19"/>
    <mergeCell ref="J19:M19"/>
    <mergeCell ref="Q19:T19"/>
    <mergeCell ref="C24:F24"/>
    <mergeCell ref="J24:M24"/>
    <mergeCell ref="Q24:T24"/>
    <mergeCell ref="Z24:AF24"/>
    <mergeCell ref="C21:F21"/>
    <mergeCell ref="J21:M21"/>
    <mergeCell ref="Q21:T21"/>
    <mergeCell ref="Z21:AF21"/>
    <mergeCell ref="C22:F22"/>
    <mergeCell ref="J22:M22"/>
    <mergeCell ref="Q22:T22"/>
    <mergeCell ref="Z22:AF22"/>
    <mergeCell ref="C23:F23"/>
    <mergeCell ref="J23:M23"/>
    <mergeCell ref="Q23:T23"/>
    <mergeCell ref="Z23:AF23"/>
    <mergeCell ref="C25:F25"/>
    <mergeCell ref="J25:M25"/>
    <mergeCell ref="Q25:T25"/>
    <mergeCell ref="Z25:AF25"/>
    <mergeCell ref="Z35:AF35"/>
    <mergeCell ref="C28:F28"/>
    <mergeCell ref="J28:M28"/>
    <mergeCell ref="Q28:T28"/>
    <mergeCell ref="Z28:AF28"/>
    <mergeCell ref="C26:F26"/>
    <mergeCell ref="J26:M26"/>
    <mergeCell ref="Q26:T26"/>
    <mergeCell ref="Z26:AF26"/>
    <mergeCell ref="Z37:AF37"/>
    <mergeCell ref="C27:F27"/>
    <mergeCell ref="J27:M27"/>
    <mergeCell ref="Q27:T27"/>
    <mergeCell ref="Z27:AF27"/>
    <mergeCell ref="U36:V36"/>
    <mergeCell ref="C29:F29"/>
    <mergeCell ref="J29:M29"/>
    <mergeCell ref="Q29:T29"/>
    <mergeCell ref="Z29:AF29"/>
    <mergeCell ref="Z33:AF33"/>
    <mergeCell ref="C30:F30"/>
    <mergeCell ref="J30:M30"/>
    <mergeCell ref="Q30:T30"/>
    <mergeCell ref="Z30:AF30"/>
    <mergeCell ref="Z32:AF32"/>
    <mergeCell ref="G38:H38"/>
    <mergeCell ref="U38:V38"/>
    <mergeCell ref="AA38:AC38"/>
    <mergeCell ref="C34:H34"/>
    <mergeCell ref="J34:O34"/>
    <mergeCell ref="Q34:V34"/>
    <mergeCell ref="Z34:AF34"/>
    <mergeCell ref="G37:H37"/>
    <mergeCell ref="N37:O37"/>
    <mergeCell ref="U37:V37"/>
    <mergeCell ref="G35:H35"/>
    <mergeCell ref="N35:O35"/>
    <mergeCell ref="U35:V35"/>
    <mergeCell ref="G36:H36"/>
    <mergeCell ref="N36:O36"/>
    <mergeCell ref="Z36:AF3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6:H18"/>
  <sheetViews>
    <sheetView workbookViewId="0"/>
  </sheetViews>
  <sheetFormatPr defaultRowHeight="15" x14ac:dyDescent="0.25"/>
  <sheetData>
    <row r="6" spans="3:8" x14ac:dyDescent="0.25">
      <c r="C6" s="109"/>
      <c r="D6" s="189" t="s">
        <v>150</v>
      </c>
      <c r="E6" s="189"/>
      <c r="F6" s="189"/>
      <c r="G6" s="189"/>
      <c r="H6" s="107" t="s">
        <v>95</v>
      </c>
    </row>
    <row r="7" spans="3:8" x14ac:dyDescent="0.25">
      <c r="C7" s="109"/>
      <c r="D7" s="107" t="s">
        <v>12</v>
      </c>
      <c r="E7" s="107" t="s">
        <v>15</v>
      </c>
      <c r="F7" s="107" t="s">
        <v>16</v>
      </c>
      <c r="G7" s="107" t="s">
        <v>96</v>
      </c>
      <c r="H7" s="107" t="s">
        <v>97</v>
      </c>
    </row>
    <row r="8" spans="3:8" x14ac:dyDescent="0.25">
      <c r="C8" s="109" t="s">
        <v>98</v>
      </c>
      <c r="D8" s="108">
        <f ca="1">Surface!F44</f>
        <v>17.129018946706598</v>
      </c>
      <c r="E8" s="108"/>
      <c r="F8" s="108"/>
      <c r="G8" s="108">
        <f ca="1">Surface!W44</f>
        <v>17.129018946706598</v>
      </c>
      <c r="H8" s="108">
        <f ca="1">SubS!AA31</f>
        <v>4.2302747042945237</v>
      </c>
    </row>
    <row r="9" spans="3:8" x14ac:dyDescent="0.25">
      <c r="C9" s="109" t="s">
        <v>99</v>
      </c>
      <c r="D9" s="108">
        <f ca="1">Surface!F45</f>
        <v>62.409934506100939</v>
      </c>
      <c r="E9" s="108"/>
      <c r="F9" s="108"/>
      <c r="G9" s="108">
        <f ca="1">Surface!W45</f>
        <v>62.409934506100939</v>
      </c>
      <c r="H9" s="108">
        <f ca="1">SubS!AA32</f>
        <v>49.495215575893653</v>
      </c>
    </row>
    <row r="10" spans="3:8" x14ac:dyDescent="0.25">
      <c r="C10" s="109" t="s">
        <v>100</v>
      </c>
      <c r="D10" s="108">
        <f ca="1">Surface!F46</f>
        <v>132.0292633428808</v>
      </c>
      <c r="E10" s="108"/>
      <c r="F10" s="108"/>
      <c r="G10" s="108">
        <f ca="1">Surface!W46</f>
        <v>132.0292633428808</v>
      </c>
      <c r="H10" s="108">
        <f ca="1">SubS!AA33</f>
        <v>117.92866209208044</v>
      </c>
    </row>
    <row r="11" spans="3:8" x14ac:dyDescent="0.25">
      <c r="C11" s="109" t="s">
        <v>101</v>
      </c>
      <c r="D11" s="108">
        <f ca="1">Surface!F47</f>
        <v>159.0126162469158</v>
      </c>
      <c r="E11" s="108"/>
      <c r="F11" s="108"/>
      <c r="G11" s="108">
        <f ca="1">Surface!W47</f>
        <v>159.0126162469158</v>
      </c>
      <c r="H11" s="108">
        <f ca="1">SubS!AA34</f>
        <v>194.46316465092201</v>
      </c>
    </row>
    <row r="12" spans="3:8" x14ac:dyDescent="0.25">
      <c r="C12" s="109"/>
      <c r="D12" s="108"/>
      <c r="E12" s="108"/>
      <c r="F12" s="108"/>
      <c r="G12" s="108"/>
      <c r="H12" s="108"/>
    </row>
    <row r="13" spans="3:8" x14ac:dyDescent="0.25">
      <c r="C13" s="109" t="s">
        <v>102</v>
      </c>
      <c r="D13" s="108">
        <f ca="1">Surface!F49</f>
        <v>2.8795187198240835</v>
      </c>
      <c r="E13" s="108"/>
      <c r="F13" s="108"/>
      <c r="G13" s="108">
        <f ca="1">Surface!W49</f>
        <v>2.8795187198240835</v>
      </c>
      <c r="H13" s="108">
        <f ca="1">SubS!AA36</f>
        <v>7.04143213060091</v>
      </c>
    </row>
    <row r="14" spans="3:8" x14ac:dyDescent="0.25">
      <c r="C14" s="109" t="s">
        <v>103</v>
      </c>
      <c r="D14" s="108">
        <f>Surface!F51</f>
        <v>0</v>
      </c>
      <c r="E14" s="108"/>
      <c r="F14" s="108"/>
      <c r="G14" s="108">
        <f>Surface!W51</f>
        <v>0</v>
      </c>
      <c r="H14" s="109"/>
    </row>
    <row r="15" spans="3:8" x14ac:dyDescent="0.25">
      <c r="C15" s="109"/>
      <c r="D15" s="109"/>
      <c r="E15" s="109"/>
      <c r="F15" s="109"/>
      <c r="G15" s="109"/>
      <c r="H15" s="109"/>
    </row>
    <row r="16" spans="3:8" x14ac:dyDescent="0.25">
      <c r="C16" s="109" t="s">
        <v>104</v>
      </c>
      <c r="D16" s="109"/>
      <c r="E16" s="109"/>
      <c r="F16" s="109"/>
      <c r="G16" s="109"/>
      <c r="H16" s="108">
        <f>SubS!AA37</f>
        <v>90.083050828498472</v>
      </c>
    </row>
    <row r="17" spans="3:8" x14ac:dyDescent="0.25">
      <c r="C17" s="109" t="s">
        <v>105</v>
      </c>
      <c r="D17" s="109"/>
      <c r="E17" s="109"/>
      <c r="F17" s="109"/>
      <c r="G17" s="109"/>
      <c r="H17" s="108">
        <f>SubS!AA38</f>
        <v>9.8365414755163769</v>
      </c>
    </row>
    <row r="18" spans="3:8" x14ac:dyDescent="0.25">
      <c r="C18" s="109" t="s">
        <v>106</v>
      </c>
      <c r="D18" s="109"/>
      <c r="E18" s="109"/>
      <c r="F18" s="109"/>
      <c r="G18" s="109"/>
      <c r="H18" s="108">
        <f>SubS!AA39</f>
        <v>8.0407695985147506E-2</v>
      </c>
    </row>
  </sheetData>
  <mergeCells count="1">
    <mergeCell ref="D6:G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defaultRowHeight="15" x14ac:dyDescent="0.25"/>
  <sheetData>
    <row r="1" spans="1:1" x14ac:dyDescent="0.25">
      <c r="A1" s="113" t="s">
        <v>107</v>
      </c>
    </row>
    <row r="2" spans="1:1" x14ac:dyDescent="0.25">
      <c r="A2" s="113"/>
    </row>
    <row r="3" spans="1:1" x14ac:dyDescent="0.25">
      <c r="A3" s="113" t="s">
        <v>110</v>
      </c>
    </row>
    <row r="4" spans="1:1" x14ac:dyDescent="0.25">
      <c r="A4" s="113"/>
    </row>
    <row r="5" spans="1:1" x14ac:dyDescent="0.25">
      <c r="A5" s="113" t="s">
        <v>111</v>
      </c>
    </row>
    <row r="6" spans="1:1" x14ac:dyDescent="0.25">
      <c r="A6" s="113"/>
    </row>
    <row r="7" spans="1:1" x14ac:dyDescent="0.25">
      <c r="A7" s="113" t="s">
        <v>108</v>
      </c>
    </row>
    <row r="8" spans="1:1" x14ac:dyDescent="0.25">
      <c r="A8" s="113"/>
    </row>
    <row r="9" spans="1:1" x14ac:dyDescent="0.25">
      <c r="A9" s="113" t="s">
        <v>109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4</vt:i4>
      </vt:variant>
      <vt:variant>
        <vt:lpstr>Charts</vt:lpstr>
      </vt:variant>
      <vt:variant>
        <vt:i4>1</vt:i4>
      </vt:variant>
      <vt:variant>
        <vt:lpstr>Named Ranges</vt:lpstr>
      </vt:variant>
      <vt:variant>
        <vt:i4>1</vt:i4>
      </vt:variant>
    </vt:vector>
  </HeadingPairs>
  <TitlesOfParts>
    <vt:vector size="6" baseType="lpstr">
      <vt:lpstr>SubS</vt:lpstr>
      <vt:lpstr>Surface</vt:lpstr>
      <vt:lpstr>Summary</vt:lpstr>
      <vt:lpstr>readme</vt:lpstr>
      <vt:lpstr>Dist Chart</vt:lpstr>
      <vt:lpstr>SubS!Print_Area</vt:lpstr>
    </vt:vector>
  </TitlesOfParts>
  <Company>Tetra Tech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Wagenfehr, Kayla</dc:creator>
  <cp:lastModifiedBy>Zevenbergen, Lyle</cp:lastModifiedBy>
  <dcterms:created xsi:type="dcterms:W3CDTF">2013-10-08T21:21:00Z</dcterms:created>
  <dcterms:modified xsi:type="dcterms:W3CDTF">2014-12-19T17:59:05Z</dcterms:modified>
</cp:coreProperties>
</file>