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ts007fs1.tt.local\Projects\T32765~1\7F5DA~1.DEL\EY_201~1\DATASU~1\STUDY_~1\FIELDD~1\TRIBUT~1\5THOFJ~1\"/>
    </mc:Choice>
  </mc:AlternateContent>
  <bookViews>
    <workbookView xWindow="-15" yWindow="45" windowWidth="12615" windowHeight="8670" activeTab="3"/>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SubS!$B$1:$J$53</definedName>
  </definedNames>
  <calcPr calcId="152511"/>
</workbook>
</file>

<file path=xl/calcChain.xml><?xml version="1.0" encoding="utf-8"?>
<calcChain xmlns="http://schemas.openxmlformats.org/spreadsheetml/2006/main">
  <c r="H37" i="1" l="1"/>
  <c r="H38" i="1"/>
  <c r="H39" i="1"/>
  <c r="H40" i="1"/>
  <c r="H41" i="1"/>
  <c r="H42" i="1"/>
  <c r="H43" i="1"/>
  <c r="H36" i="1"/>
  <c r="G44" i="1"/>
  <c r="F44" i="1"/>
  <c r="H44" i="1" s="1"/>
  <c r="I34" i="1" l="1"/>
  <c r="I35" i="1" s="1"/>
  <c r="I36" i="1" s="1"/>
  <c r="I37" i="1" s="1"/>
  <c r="I38" i="1" s="1"/>
  <c r="I39" i="1" s="1"/>
  <c r="I40" i="1" s="1"/>
  <c r="I41" i="1" s="1"/>
  <c r="I42" i="1" s="1"/>
  <c r="I43" i="1" s="1"/>
  <c r="E22" i="1"/>
  <c r="H45" i="1" l="1"/>
  <c r="E23" i="1"/>
  <c r="E24" i="1"/>
  <c r="E25" i="1"/>
  <c r="F49" i="2" l="1"/>
  <c r="T49" i="2"/>
  <c r="T43" i="2" l="1"/>
  <c r="T42" i="2"/>
  <c r="T45" i="2"/>
  <c r="T44" i="2"/>
  <c r="F45" i="2"/>
  <c r="F43" i="2"/>
  <c r="F42" i="2"/>
  <c r="F44" i="2"/>
  <c r="AA17" i="1"/>
  <c r="AB17" i="1" s="1"/>
  <c r="AD4" i="1"/>
  <c r="AB5" i="1" s="1"/>
  <c r="AA28" i="1"/>
  <c r="AB3" i="1" s="1"/>
  <c r="AA19" i="1"/>
  <c r="AB19" i="1" s="1"/>
  <c r="AA18" i="1"/>
  <c r="AB18" i="1" s="1"/>
  <c r="AA16" i="1"/>
  <c r="AB16" i="1" s="1"/>
  <c r="AA15" i="1"/>
  <c r="AB15" i="1" s="1"/>
  <c r="AA14" i="1"/>
  <c r="AB14" i="1" s="1"/>
  <c r="AA13" i="1"/>
  <c r="AB13" i="1" s="1"/>
  <c r="AA12" i="1"/>
  <c r="AB12" i="1" s="1"/>
  <c r="H33" i="1"/>
  <c r="AA11" i="1" s="1"/>
  <c r="AB11" i="1" s="1"/>
  <c r="H32" i="1"/>
  <c r="I32" i="1" s="1"/>
  <c r="E21" i="1"/>
  <c r="E20" i="1"/>
  <c r="E19" i="1"/>
  <c r="E18" i="1"/>
  <c r="E17" i="1"/>
  <c r="E16" i="1"/>
  <c r="T47" i="2" l="1"/>
  <c r="F47" i="2"/>
  <c r="M49" i="2"/>
  <c r="E26" i="1"/>
  <c r="H48" i="1" s="1"/>
  <c r="AA10" i="1"/>
  <c r="AB10" i="1" s="1"/>
  <c r="AB28" i="1"/>
  <c r="I33" i="1"/>
  <c r="I44" i="1"/>
  <c r="D26" i="1"/>
  <c r="C26" i="1"/>
  <c r="AA29" i="1" l="1"/>
  <c r="W49" i="2"/>
  <c r="M42" i="2"/>
  <c r="M45" i="2"/>
  <c r="M44" i="2"/>
  <c r="M43" i="2"/>
  <c r="AB29" i="1"/>
  <c r="AC10" i="1"/>
  <c r="M47" i="2" l="1"/>
  <c r="AD10" i="1"/>
  <c r="AG10" i="1" s="1"/>
  <c r="AC11" i="1"/>
  <c r="AD11" i="1" l="1"/>
  <c r="AG11" i="1" s="1"/>
  <c r="AC12" i="1"/>
  <c r="AD12" i="1" l="1"/>
  <c r="AG12" i="1" s="1"/>
  <c r="AC13" i="1"/>
  <c r="AD13" i="1" l="1"/>
  <c r="AG13" i="1" s="1"/>
  <c r="AC14" i="1"/>
  <c r="AD14" i="1" l="1"/>
  <c r="AG14" i="1" s="1"/>
  <c r="AC15" i="1"/>
  <c r="AD15" i="1" l="1"/>
  <c r="AG15" i="1" s="1"/>
  <c r="AC16" i="1"/>
  <c r="AD16" i="1" l="1"/>
  <c r="AG16" i="1" s="1"/>
  <c r="AC17" i="1"/>
  <c r="AD17" i="1" l="1"/>
  <c r="AG17" i="1" s="1"/>
  <c r="AC18" i="1"/>
  <c r="AD18" i="1" l="1"/>
  <c r="AG18" i="1" s="1"/>
  <c r="AC19" i="1"/>
  <c r="AD19" i="1" s="1"/>
  <c r="AG19" i="1" l="1"/>
  <c r="AF21" i="1"/>
  <c r="AG21" i="1" s="1"/>
  <c r="AF26" i="1"/>
  <c r="AG26" i="1" s="1"/>
  <c r="AF24" i="1"/>
  <c r="AG24" i="1" s="1"/>
  <c r="AF22" i="1"/>
  <c r="AG22" i="1" s="1"/>
  <c r="AF20" i="1"/>
  <c r="AG20" i="1" s="1"/>
  <c r="AF27" i="1"/>
  <c r="AG27" i="1" s="1"/>
  <c r="AF25" i="1"/>
  <c r="AG25" i="1" s="1"/>
  <c r="AF23" i="1"/>
  <c r="AG23" i="1" s="1"/>
  <c r="AF19" i="1"/>
  <c r="AA35" i="1" l="1"/>
  <c r="H11" i="3" s="1"/>
  <c r="AA33" i="1"/>
  <c r="H9" i="3" s="1"/>
  <c r="AA34" i="1"/>
  <c r="H10" i="3" s="1"/>
  <c r="AA40" i="1"/>
  <c r="H18" i="3" s="1"/>
  <c r="AA32" i="1"/>
  <c r="AA38" i="1"/>
  <c r="H16" i="3" s="1"/>
  <c r="AA39" i="1"/>
  <c r="H17" i="3" s="1"/>
  <c r="AA37" i="1" l="1"/>
  <c r="H13" i="3" s="1"/>
  <c r="H8" i="3"/>
  <c r="W42" i="2" l="1"/>
  <c r="W45" i="2"/>
  <c r="W44" i="2"/>
  <c r="W43" i="2"/>
  <c r="W47" i="2" l="1"/>
</calcChain>
</file>

<file path=xl/sharedStrings.xml><?xml version="1.0" encoding="utf-8"?>
<sst xmlns="http://schemas.openxmlformats.org/spreadsheetml/2006/main" count="188" uniqueCount="143">
  <si>
    <t>River / Tributary:</t>
  </si>
  <si>
    <t>Crew:</t>
  </si>
  <si>
    <t xml:space="preserve">  Crew:</t>
  </si>
  <si>
    <t xml:space="preserve">Site: </t>
  </si>
  <si>
    <t xml:space="preserve">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</si>
  <si>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</si>
  <si>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</si>
  <si>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</si>
  <si>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</si>
  <si>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</si>
  <si>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</si>
  <si>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</si>
  <si>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</si>
  <si>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</si>
  <si>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</si>
  <si>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</si>
  <si>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</si>
  <si>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</si>
  <si>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</si>
  <si>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</si>
  <si>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</si>
  <si>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</si>
  <si>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</si>
  <si>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</si>
  <si>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Results Analysis</t>
  </si>
  <si>
    <t>Wet -16 mm Weight</t>
  </si>
  <si>
    <t>lbs</t>
  </si>
  <si>
    <t>River:</t>
  </si>
  <si>
    <t>Dry -16 mm Weight</t>
  </si>
  <si>
    <t>g  =</t>
  </si>
  <si>
    <t>% Moisture</t>
  </si>
  <si>
    <t xml:space="preserve">  Comments:</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</si>
  <si>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</si>
  <si>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</si>
  <si>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</si>
  <si>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</si>
  <si>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</si>
  <si>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</si>
  <si>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</si>
  <si>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</si>
  <si>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</si>
  <si>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</si>
  <si>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</si>
  <si>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</si>
  <si>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</si>
  <si>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</si>
  <si>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</si>
  <si>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</si>
  <si>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</si>
  <si>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</si>
  <si>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</si>
  <si>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</si>
  <si>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</si>
  <si>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</si>
  <si>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</si>
  <si>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</si>
  <si>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</si>
  <si>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</si>
  <si>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</si>
  <si>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</si>
  <si>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</si>
  <si>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</si>
  <si>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</si>
  <si>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</si>
  <si>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</si>
  <si>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</si>
  <si>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</si>
  <si>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</si>
  <si>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</si>
  <si>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</si>
  <si>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</si>
  <si>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</si>
  <si>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</si>
  <si>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</si>
  <si>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</si>
  <si>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</si>
  <si>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</si>
  <si>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</si>
  <si>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</si>
  <si>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</si>
  <si>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</si>
  <si>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</si>
  <si>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</si>
  <si>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</si>
  <si>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</si>
  <si>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</si>
  <si>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</si>
  <si>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</si>
  <si>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</si>
  <si>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</si>
  <si>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</si>
  <si>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</si>
  <si>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</si>
  <si>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</si>
  <si>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</si>
  <si>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</si>
  <si>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</si>
  <si>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</si>
  <si>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</si>
  <si>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</si>
  <si>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</si>
  <si>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</si>
  <si>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</si>
  <si>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Subsurface Field Sieve Data Sheet</t>
  </si>
  <si>
    <t xml:space="preserve">  Northing / Lat:</t>
  </si>
  <si>
    <t xml:space="preserve">  Easting / Long:</t>
  </si>
  <si>
    <t>Sample Number:</t>
  </si>
  <si>
    <t xml:space="preserve">        Excess Water (lbs)</t>
  </si>
  <si>
    <t>NOTE:</t>
  </si>
  <si>
    <t>* All photos and locations are documented</t>
  </si>
  <si>
    <t>on the Surface Sample Data Sheet</t>
  </si>
  <si>
    <t>Remainder</t>
  </si>
  <si>
    <t>Subsample    to lab</t>
  </si>
  <si>
    <t>Photo Backup:</t>
  </si>
  <si>
    <t>of</t>
  </si>
  <si>
    <t>Sample Location (PRM):</t>
  </si>
  <si>
    <t>Field Book #:</t>
  </si>
  <si>
    <t xml:space="preserve">Sample Type:    </t>
  </si>
  <si>
    <t>Main Ch Bar</t>
  </si>
  <si>
    <t>Bank</t>
  </si>
  <si>
    <t>Trib Fan</t>
  </si>
  <si>
    <t>Trib Chan</t>
  </si>
  <si>
    <t>Subsurface Sample Performed with Surface?</t>
  </si>
  <si>
    <t>Sample Type:</t>
  </si>
  <si>
    <t>Northing / Lat:</t>
  </si>
  <si>
    <t>Easting/ Long:</t>
  </si>
  <si>
    <t>n/a</t>
  </si>
  <si>
    <t>RAV</t>
  </si>
  <si>
    <t>BT, MP, RV, DBT</t>
  </si>
  <si>
    <t>DBT</t>
  </si>
  <si>
    <t>6/23/2014 1423</t>
  </si>
  <si>
    <t>S4</t>
  </si>
  <si>
    <t>5th of July</t>
  </si>
  <si>
    <t xml:space="preserve">No surface pebble counts collected. No armor layer </t>
  </si>
  <si>
    <t>PHOTOS: 280 - undisturbed surface</t>
  </si>
  <si>
    <t>281 - hole</t>
  </si>
  <si>
    <t>268 - tributary fan</t>
  </si>
  <si>
    <t>452 - 450.4</t>
  </si>
  <si>
    <t>1 of 1</t>
  </si>
  <si>
    <t>No surface pebble counts collected.  No armor layer, all flood?</t>
  </si>
  <si>
    <t>Surface Sample Data Sheet</t>
  </si>
  <si>
    <t>Surface Samples</t>
  </si>
  <si>
    <t>SubS — NOTE: This sample represents both the surface and subsurface layers of bed material. Electronic version of Field Sieve Data sheet as described in ISR study 6.6 section 4.1.2.9.  Additional data includes an image of lab results from bulk sample, and results of field sieve data adjusted for lab results included in cells AD2:AK27.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</si>
</sst>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88">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9" fillId="0" borderId="4"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164" fontId="2" fillId="0" borderId="4" xfId="0" applyNumberFormat="1" applyFont="1" applyFill="1" applyBorder="1" applyAlignment="1">
      <alignment horizontal="center"/>
    </xf>
    <xf numFmtId="164" fontId="2" fillId="0" borderId="25" xfId="0" applyNumberFormat="1" applyFont="1" applyFill="1" applyBorder="1" applyAlignment="1">
      <alignment horizontal="center"/>
    </xf>
    <xf numFmtId="164" fontId="2" fillId="0" borderId="4" xfId="0" applyNumberFormat="1" applyFont="1" applyFill="1" applyBorder="1" applyAlignment="1">
      <alignment horizontal="center" vertical="center" wrapText="1"/>
    </xf>
    <xf numFmtId="0" fontId="2" fillId="0" borderId="26" xfId="0" applyFont="1" applyFill="1" applyBorder="1"/>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164" fontId="2" fillId="0" borderId="7" xfId="0" applyNumberFormat="1" applyFont="1" applyFill="1" applyBorder="1"/>
    <xf numFmtId="164" fontId="2" fillId="0" borderId="9" xfId="0" applyNumberFormat="1" applyFont="1" applyFill="1" applyBorder="1"/>
    <xf numFmtId="164" fontId="2" fillId="0" borderId="30"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4" fillId="0" borderId="0" xfId="0" applyFont="1" applyAlignment="1">
      <alignment horizontal="center"/>
    </xf>
    <xf numFmtId="0" fontId="2" fillId="0" borderId="0" xfId="0" applyFont="1" applyFill="1" applyBorder="1" applyAlignment="1">
      <alignment horizontal="center"/>
    </xf>
    <xf numFmtId="0" fontId="2" fillId="0" borderId="32" xfId="0" applyFont="1" applyFill="1" applyBorder="1"/>
    <xf numFmtId="0" fontId="2" fillId="0" borderId="32" xfId="0" applyFont="1" applyBorder="1"/>
    <xf numFmtId="0" fontId="2" fillId="0" borderId="32" xfId="0" applyFont="1" applyBorder="1" applyAlignment="1">
      <alignment horizontal="right"/>
    </xf>
    <xf numFmtId="0" fontId="2" fillId="0" borderId="0" xfId="0" applyFont="1" applyAlignment="1">
      <alignment horizontal="left"/>
    </xf>
    <xf numFmtId="0" fontId="2" fillId="0" borderId="1" xfId="0" applyFont="1" applyFill="1" applyBorder="1"/>
    <xf numFmtId="0" fontId="2" fillId="0" borderId="2" xfId="0" applyFont="1" applyBorder="1" applyAlignment="1">
      <alignment horizontal="center" vertical="center"/>
    </xf>
    <xf numFmtId="0" fontId="2" fillId="0" borderId="0" xfId="0" quotePrefix="1" applyFont="1" applyAlignment="1">
      <alignment horizontal="center" vertical="center"/>
    </xf>
    <xf numFmtId="0" fontId="2" fillId="0" borderId="2" xfId="0" applyFont="1" applyBorder="1" applyAlignment="1"/>
    <xf numFmtId="164" fontId="2" fillId="5" borderId="4" xfId="0" applyNumberFormat="1" applyFont="1" applyFill="1" applyBorder="1" applyAlignment="1">
      <alignment horizontal="center"/>
    </xf>
    <xf numFmtId="164" fontId="2" fillId="0" borderId="4" xfId="0" applyNumberFormat="1" applyFont="1" applyFill="1" applyBorder="1" applyAlignment="1">
      <alignment horizontal="center" vertical="center"/>
    </xf>
    <xf numFmtId="164" fontId="2" fillId="0" borderId="4" xfId="0" applyNumberFormat="1" applyFont="1" applyFill="1" applyBorder="1"/>
    <xf numFmtId="0" fontId="2" fillId="0" borderId="2" xfId="0" applyFont="1" applyFill="1" applyBorder="1" applyAlignment="1">
      <alignment horizontal="center" vertical="center"/>
    </xf>
    <xf numFmtId="0" fontId="6" fillId="5" borderId="2" xfId="0" applyFont="1" applyFill="1" applyBorder="1" applyAlignment="1">
      <alignment horizontal="center" vertical="center"/>
    </xf>
    <xf numFmtId="0" fontId="2" fillId="0" borderId="13" xfId="0" quotePrefix="1" applyFont="1" applyFill="1" applyBorder="1" applyAlignment="1">
      <alignment horizontal="center" vertical="center"/>
    </xf>
    <xf numFmtId="0" fontId="2" fillId="0" borderId="6" xfId="0" quotePrefix="1" applyFont="1" applyFill="1" applyBorder="1" applyAlignment="1">
      <alignment horizontal="center" vertical="center"/>
    </xf>
    <xf numFmtId="0" fontId="2" fillId="0" borderId="16" xfId="0" quotePrefix="1" applyFont="1" applyFill="1" applyBorder="1" applyAlignment="1">
      <alignment horizontal="center" vertical="center"/>
    </xf>
    <xf numFmtId="0" fontId="2" fillId="0" borderId="4" xfId="0" quotePrefix="1" applyFont="1" applyFill="1" applyBorder="1" applyAlignment="1">
      <alignment horizontal="center" vertical="center"/>
    </xf>
    <xf numFmtId="0" fontId="2" fillId="0" borderId="16" xfId="0" applyFont="1" applyFill="1" applyBorder="1" applyAlignment="1">
      <alignment horizontal="center" vertical="center"/>
    </xf>
    <xf numFmtId="0" fontId="2" fillId="0" borderId="4" xfId="0" applyFont="1" applyFill="1" applyBorder="1" applyAlignment="1">
      <alignment horizontal="center" vertical="center"/>
    </xf>
    <xf numFmtId="164" fontId="2" fillId="0" borderId="16" xfId="0" quotePrefix="1" applyNumberFormat="1" applyFont="1" applyFill="1" applyBorder="1" applyAlignment="1">
      <alignment horizontal="center" vertical="center"/>
    </xf>
    <xf numFmtId="164" fontId="2" fillId="0" borderId="4" xfId="0" quotePrefix="1" applyNumberFormat="1" applyFont="1" applyFill="1" applyBorder="1" applyAlignment="1">
      <alignment horizontal="center" vertical="center"/>
    </xf>
    <xf numFmtId="0" fontId="2" fillId="0" borderId="18" xfId="0" applyFont="1" applyFill="1" applyBorder="1" applyAlignment="1">
      <alignment horizontal="center" vertical="center"/>
    </xf>
    <xf numFmtId="0" fontId="2" fillId="0" borderId="12" xfId="0" applyFont="1" applyFill="1" applyBorder="1" applyAlignment="1">
      <alignment horizontal="center" vertical="center"/>
    </xf>
    <xf numFmtId="0" fontId="2" fillId="5" borderId="2" xfId="0" applyFont="1" applyFill="1" applyBorder="1" applyAlignment="1">
      <alignment horizontal="left"/>
    </xf>
    <xf numFmtId="0" fontId="2" fillId="5" borderId="2" xfId="0" applyFont="1" applyFill="1" applyBorder="1" applyAlignment="1">
      <alignment horizontal="center"/>
    </xf>
    <xf numFmtId="0" fontId="2" fillId="5" borderId="2" xfId="0" applyFont="1" applyFill="1" applyBorder="1"/>
    <xf numFmtId="0" fontId="11" fillId="0" borderId="4" xfId="0" applyFont="1" applyBorder="1" applyAlignment="1">
      <alignment horizontal="center" vertical="center"/>
    </xf>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2" fillId="0" borderId="28" xfId="0" applyFont="1" applyBorder="1" applyAlignment="1">
      <alignment horizontal="left"/>
    </xf>
    <xf numFmtId="0" fontId="2" fillId="0" borderId="2" xfId="0" applyFont="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1" xfId="0" applyFont="1" applyBorder="1" applyAlignment="1">
      <alignment horizontal="left"/>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xf>
    <xf numFmtId="0" fontId="2" fillId="0" borderId="4" xfId="0" applyFont="1" applyFill="1" applyBorder="1" applyAlignment="1">
      <alignment horizontal="left"/>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2" fillId="0" borderId="1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5th of July Creek S4</a:t>
            </a:r>
            <a:endParaRPr lang="en-US"/>
          </a:p>
        </c:rich>
      </c:tx>
      <c:layout>
        <c:manualLayout>
          <c:xMode val="edge"/>
          <c:yMode val="edge"/>
          <c:x val="0.28955307375568878"/>
          <c:y val="3.238320615720508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1"/>
          <c:order val="10"/>
          <c:tx>
            <c:v>Subsurface: Field and Lab </c:v>
          </c:tx>
          <c:spPr>
            <a:ln w="38100">
              <a:solidFill>
                <a:srgbClr val="0070C0"/>
              </a:solidFill>
              <a:prstDash val="solid"/>
            </a:ln>
          </c:spPr>
          <c:marker>
            <c:symbol val="none"/>
          </c:marker>
          <c:xVal>
            <c:numRef>
              <c:f>SubS!$Z$10:$Z$27</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SubS!$AG$10:$AG$27</c:f>
              <c:numCache>
                <c:formatCode>_(* #,##0.00_);_(* \(#,##0.00\);_(* "-"??_);_(@_)</c:formatCode>
                <c:ptCount val="18"/>
                <c:pt idx="0">
                  <c:v>100</c:v>
                </c:pt>
                <c:pt idx="1">
                  <c:v>100</c:v>
                </c:pt>
                <c:pt idx="2">
                  <c:v>100</c:v>
                </c:pt>
                <c:pt idx="3">
                  <c:v>100</c:v>
                </c:pt>
                <c:pt idx="4">
                  <c:v>93.902634618267868</c:v>
                </c:pt>
                <c:pt idx="5">
                  <c:v>80.920421240926757</c:v>
                </c:pt>
                <c:pt idx="6">
                  <c:v>68.523194948179864</c:v>
                </c:pt>
                <c:pt idx="7">
                  <c:v>55.900973622896743</c:v>
                </c:pt>
                <c:pt idx="8">
                  <c:v>45.663699642497782</c:v>
                </c:pt>
                <c:pt idx="9">
                  <c:v>37.226385922388729</c:v>
                </c:pt>
                <c:pt idx="10">
                  <c:v>30.153372597134869</c:v>
                </c:pt>
                <c:pt idx="11">
                  <c:v>23.4526231311049</c:v>
                </c:pt>
                <c:pt idx="12">
                  <c:v>16.37960980585104</c:v>
                </c:pt>
                <c:pt idx="13">
                  <c:v>8.9343326213732954</c:v>
                </c:pt>
                <c:pt idx="14">
                  <c:v>4.4671663106866477</c:v>
                </c:pt>
                <c:pt idx="15">
                  <c:v>1.1167915776716619</c:v>
                </c:pt>
                <c:pt idx="16">
                  <c:v>0.37226385922388727</c:v>
                </c:pt>
                <c:pt idx="17">
                  <c:v>0.22335831553433236</c:v>
                </c:pt>
              </c:numCache>
            </c:numRef>
          </c:yVal>
          <c:smooth val="0"/>
        </c:ser>
        <c:dLbls>
          <c:showLegendKey val="0"/>
          <c:showVal val="0"/>
          <c:showCatName val="0"/>
          <c:showSerName val="0"/>
          <c:showPercent val="0"/>
          <c:showBubbleSize val="0"/>
        </c:dLbls>
        <c:axId val="68498856"/>
        <c:axId val="339533488"/>
      </c:scatterChart>
      <c:valAx>
        <c:axId val="68498856"/>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339533488"/>
        <c:crosses val="autoZero"/>
        <c:crossBetween val="midCat"/>
        <c:majorUnit val="10"/>
        <c:minorUnit val="10"/>
      </c:valAx>
      <c:valAx>
        <c:axId val="339533488"/>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68498856"/>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4889552842591925"/>
          <c:h val="8.4745665528879771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editAs="oneCell">
    <xdr:from>
      <xdr:col>10</xdr:col>
      <xdr:colOff>0</xdr:colOff>
      <xdr:row>0</xdr:row>
      <xdr:rowOff>0</xdr:rowOff>
    </xdr:from>
    <xdr:to>
      <xdr:col>22</xdr:col>
      <xdr:colOff>504825</xdr:colOff>
      <xdr:row>43</xdr:row>
      <xdr:rowOff>163830</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1530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51875" cy="628385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0668" y="5584650"/>
          <a:ext cx="7221288" cy="385640"/>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2602" y="5578554"/>
          <a:ext cx="6949013" cy="399528"/>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8"/>
  <sheetViews>
    <sheetView topLeftCell="I16" workbookViewId="0">
      <selection activeCell="I35" sqref="I35"/>
    </sheetView>
  </sheetViews>
  <sheetFormatPr defaultColWidth="8.85546875" defaultRowHeight="14.25" x14ac:dyDescent="0.2"/>
  <cols>
    <col min="1" max="1" width="8.85546875" style="1"/>
    <col min="2" max="2" width="13.7109375" style="1" customWidth="1"/>
    <col min="3" max="4" width="12.7109375" style="1" customWidth="1"/>
    <col min="5" max="5" width="15.57031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3.25" x14ac:dyDescent="0.35">
      <c r="Z1" s="157" t="s">
        <v>24</v>
      </c>
      <c r="AA1" s="157"/>
      <c r="AB1" s="157"/>
      <c r="AC1" s="157"/>
      <c r="AD1" s="157"/>
      <c r="AE1" s="157"/>
      <c r="AF1" s="157"/>
      <c r="AG1" s="157"/>
      <c r="AH1"/>
    </row>
    <row r="2" spans="2:34" ht="23.25" x14ac:dyDescent="0.35">
      <c r="Z2" s="125"/>
      <c r="AA2" s="125"/>
      <c r="AB2" s="125"/>
      <c r="AC2" s="125"/>
      <c r="AD2" s="125"/>
      <c r="AE2" s="125"/>
      <c r="AF2" s="125"/>
      <c r="AG2" s="125"/>
      <c r="AH2"/>
    </row>
    <row r="3" spans="2:34" ht="23.25" x14ac:dyDescent="0.35">
      <c r="B3" s="157" t="s">
        <v>103</v>
      </c>
      <c r="C3" s="157"/>
      <c r="D3" s="157"/>
      <c r="E3" s="157"/>
      <c r="F3" s="157"/>
      <c r="G3" s="157"/>
      <c r="H3" s="157"/>
      <c r="I3" s="157"/>
      <c r="J3" s="157"/>
      <c r="Z3" s="1" t="s">
        <v>25</v>
      </c>
      <c r="AB3" s="50">
        <f>+AA28</f>
        <v>171.4</v>
      </c>
      <c r="AC3" s="1" t="s">
        <v>26</v>
      </c>
      <c r="AH3"/>
    </row>
    <row r="4" spans="2:34" ht="15" x14ac:dyDescent="0.25">
      <c r="B4" s="6" t="s">
        <v>27</v>
      </c>
      <c r="C4" s="6" t="s">
        <v>132</v>
      </c>
      <c r="D4" s="20"/>
      <c r="E4" s="6"/>
      <c r="F4" s="6" t="s">
        <v>2</v>
      </c>
      <c r="G4" s="6" t="s">
        <v>128</v>
      </c>
      <c r="H4" s="6"/>
      <c r="I4" s="6"/>
      <c r="J4" s="8"/>
      <c r="Z4" s="1" t="s">
        <v>28</v>
      </c>
      <c r="AB4" s="51">
        <v>6349</v>
      </c>
      <c r="AC4" s="1" t="s">
        <v>29</v>
      </c>
      <c r="AD4" s="52">
        <f>+AB4*0.0022046</f>
        <v>13.997005400000001</v>
      </c>
      <c r="AE4" s="1" t="s">
        <v>26</v>
      </c>
      <c r="AH4"/>
    </row>
    <row r="5" spans="2:34" ht="15" x14ac:dyDescent="0.25">
      <c r="B5" s="9" t="s">
        <v>5</v>
      </c>
      <c r="C5" s="10" t="s">
        <v>130</v>
      </c>
      <c r="D5" s="53"/>
      <c r="E5" s="9"/>
      <c r="F5" s="9" t="s">
        <v>104</v>
      </c>
      <c r="G5" s="9"/>
      <c r="H5" s="9">
        <v>3162069.9</v>
      </c>
      <c r="I5" s="9"/>
      <c r="J5" s="8"/>
      <c r="Z5" s="1" t="s">
        <v>30</v>
      </c>
      <c r="AB5" s="93">
        <f>1-AD4/H45</f>
        <v>3.4689282758620599E-2</v>
      </c>
      <c r="AH5"/>
    </row>
    <row r="6" spans="2:34" ht="15.75" thickBot="1" x14ac:dyDescent="0.3">
      <c r="B6" s="9" t="s">
        <v>7</v>
      </c>
      <c r="C6" s="9" t="s">
        <v>129</v>
      </c>
      <c r="D6" s="16"/>
      <c r="E6" s="9"/>
      <c r="F6" s="9" t="s">
        <v>105</v>
      </c>
      <c r="G6" s="15"/>
      <c r="H6" s="9">
        <v>1647523.7</v>
      </c>
      <c r="I6" s="9"/>
      <c r="J6" s="8"/>
      <c r="AB6" s="54"/>
      <c r="AH6"/>
    </row>
    <row r="7" spans="2:34" ht="15" x14ac:dyDescent="0.25">
      <c r="B7" s="9" t="s">
        <v>115</v>
      </c>
      <c r="C7" s="9"/>
      <c r="D7" s="9" t="s">
        <v>126</v>
      </c>
      <c r="E7" s="9"/>
      <c r="F7" s="14" t="s">
        <v>31</v>
      </c>
      <c r="G7" s="9"/>
      <c r="H7" s="9"/>
      <c r="I7" s="9"/>
      <c r="J7" s="8"/>
      <c r="AA7" s="158" t="s">
        <v>32</v>
      </c>
      <c r="AB7" s="159"/>
      <c r="AC7" s="159"/>
      <c r="AD7" s="160"/>
      <c r="AH7"/>
    </row>
    <row r="8" spans="2:34" ht="15" x14ac:dyDescent="0.25">
      <c r="B8" s="9" t="s">
        <v>106</v>
      </c>
      <c r="C8" s="9"/>
      <c r="D8" s="132" t="s">
        <v>131</v>
      </c>
      <c r="E8" s="9"/>
      <c r="F8" s="19" t="s">
        <v>133</v>
      </c>
      <c r="G8" s="9"/>
      <c r="H8" s="9"/>
      <c r="I8" s="9"/>
      <c r="J8" s="8"/>
      <c r="AA8" s="17"/>
      <c r="AB8" s="17"/>
      <c r="AC8" s="17"/>
      <c r="AD8" s="17"/>
      <c r="AH8"/>
    </row>
    <row r="9" spans="2:34" ht="42" customHeight="1" x14ac:dyDescent="0.25">
      <c r="B9" s="118" t="s">
        <v>117</v>
      </c>
      <c r="C9" s="138" t="s">
        <v>118</v>
      </c>
      <c r="D9" s="132" t="s">
        <v>119</v>
      </c>
      <c r="E9" s="139" t="s">
        <v>120</v>
      </c>
      <c r="F9" s="133" t="s">
        <v>121</v>
      </c>
      <c r="G9" s="9" t="s">
        <v>134</v>
      </c>
      <c r="H9" s="9"/>
      <c r="I9" s="9"/>
      <c r="J9" s="8"/>
      <c r="AA9" s="55" t="s">
        <v>33</v>
      </c>
      <c r="AB9" s="55" t="s">
        <v>34</v>
      </c>
      <c r="AC9" s="56" t="s">
        <v>35</v>
      </c>
      <c r="AD9" s="56" t="s">
        <v>36</v>
      </c>
      <c r="AE9" s="56" t="s">
        <v>37</v>
      </c>
      <c r="AF9" s="56" t="s">
        <v>38</v>
      </c>
      <c r="AG9" s="56" t="s">
        <v>39</v>
      </c>
      <c r="AH9"/>
    </row>
    <row r="10" spans="2:34" ht="15" x14ac:dyDescent="0.25">
      <c r="B10" s="9"/>
      <c r="C10" s="9"/>
      <c r="D10" s="9"/>
      <c r="E10" s="9"/>
      <c r="G10" s="9" t="s">
        <v>135</v>
      </c>
      <c r="H10" s="9"/>
      <c r="I10" s="9"/>
      <c r="J10" s="8"/>
      <c r="Z10" s="94">
        <v>360</v>
      </c>
      <c r="AA10" s="57">
        <f t="shared" ref="AA10:AA19" si="0">+H32</f>
        <v>0</v>
      </c>
      <c r="AB10" s="57">
        <f>+AA10</f>
        <v>0</v>
      </c>
      <c r="AC10" s="57">
        <f>+AB10</f>
        <v>0</v>
      </c>
      <c r="AD10" s="58">
        <f t="shared" ref="AD10:AD19" si="1">1-(AC10/AB$29)</f>
        <v>1</v>
      </c>
      <c r="AE10" s="59"/>
      <c r="AF10" s="59"/>
      <c r="AG10" s="60">
        <f t="shared" ref="AG10:AG19" si="2">+AD10*100</f>
        <v>100</v>
      </c>
      <c r="AH10"/>
    </row>
    <row r="11" spans="2:34" ht="15.75" thickBot="1" x14ac:dyDescent="0.3">
      <c r="G11" s="9" t="s">
        <v>136</v>
      </c>
      <c r="H11" s="9"/>
      <c r="I11" s="9"/>
      <c r="J11" s="8"/>
      <c r="Z11" s="94">
        <v>256</v>
      </c>
      <c r="AA11" s="57">
        <f t="shared" si="0"/>
        <v>0</v>
      </c>
      <c r="AB11" s="57">
        <f t="shared" ref="AB11:AB19" si="3">+AA11</f>
        <v>0</v>
      </c>
      <c r="AC11" s="61">
        <f t="shared" ref="AC11:AC19" si="4">+AB11+AC10</f>
        <v>0</v>
      </c>
      <c r="AD11" s="58">
        <f t="shared" si="1"/>
        <v>1</v>
      </c>
      <c r="AE11" s="59"/>
      <c r="AF11" s="59"/>
      <c r="AG11" s="60">
        <f t="shared" si="2"/>
        <v>100</v>
      </c>
      <c r="AH11"/>
    </row>
    <row r="12" spans="2:34" ht="18.75" thickBot="1" x14ac:dyDescent="0.3">
      <c r="B12" s="161" t="s">
        <v>40</v>
      </c>
      <c r="C12" s="162"/>
      <c r="D12" s="162"/>
      <c r="E12" s="163"/>
      <c r="G12" s="12"/>
      <c r="H12" s="12"/>
      <c r="I12" s="12"/>
      <c r="Z12" s="94">
        <v>180</v>
      </c>
      <c r="AA12" s="57">
        <f t="shared" si="0"/>
        <v>0</v>
      </c>
      <c r="AB12" s="57">
        <f t="shared" si="3"/>
        <v>0</v>
      </c>
      <c r="AC12" s="61">
        <f t="shared" si="4"/>
        <v>0</v>
      </c>
      <c r="AD12" s="58">
        <f t="shared" si="1"/>
        <v>1</v>
      </c>
      <c r="AE12" s="59"/>
      <c r="AF12" s="59"/>
      <c r="AG12" s="60">
        <f t="shared" si="2"/>
        <v>100</v>
      </c>
      <c r="AH12"/>
    </row>
    <row r="13" spans="2:34" ht="15" x14ac:dyDescent="0.25">
      <c r="B13" s="62" t="s">
        <v>41</v>
      </c>
      <c r="C13" s="62" t="s">
        <v>42</v>
      </c>
      <c r="D13" s="62" t="s">
        <v>43</v>
      </c>
      <c r="E13" s="62" t="s">
        <v>44</v>
      </c>
      <c r="G13" s="119"/>
      <c r="H13" s="6"/>
      <c r="I13" s="6"/>
      <c r="Z13" s="94">
        <v>128</v>
      </c>
      <c r="AA13" s="57">
        <f t="shared" si="0"/>
        <v>0</v>
      </c>
      <c r="AB13" s="57">
        <f t="shared" si="3"/>
        <v>0</v>
      </c>
      <c r="AC13" s="61">
        <f t="shared" si="4"/>
        <v>0</v>
      </c>
      <c r="AD13" s="58">
        <f>1-(AC13/AB$29)</f>
        <v>1</v>
      </c>
      <c r="AE13" s="59"/>
      <c r="AF13" s="59"/>
      <c r="AG13" s="60">
        <f t="shared" si="2"/>
        <v>100</v>
      </c>
      <c r="AH13"/>
    </row>
    <row r="14" spans="2:34" ht="42.75" x14ac:dyDescent="0.25">
      <c r="B14" s="63" t="s">
        <v>45</v>
      </c>
      <c r="C14" s="64" t="s">
        <v>46</v>
      </c>
      <c r="D14" s="64" t="s">
        <v>47</v>
      </c>
      <c r="E14" s="64" t="s">
        <v>48</v>
      </c>
      <c r="F14" s="1" t="s">
        <v>107</v>
      </c>
      <c r="G14" s="120"/>
      <c r="H14" s="65"/>
      <c r="I14" s="9" t="s">
        <v>126</v>
      </c>
      <c r="Z14" s="95">
        <v>90</v>
      </c>
      <c r="AA14" s="57">
        <f t="shared" si="0"/>
        <v>27.1</v>
      </c>
      <c r="AB14" s="57">
        <f t="shared" si="3"/>
        <v>27.1</v>
      </c>
      <c r="AC14" s="61">
        <f t="shared" si="4"/>
        <v>27.1</v>
      </c>
      <c r="AD14" s="58">
        <f t="shared" si="1"/>
        <v>0.93902634618267866</v>
      </c>
      <c r="AE14" s="59"/>
      <c r="AF14" s="59"/>
      <c r="AG14" s="60">
        <f t="shared" si="2"/>
        <v>93.902634618267868</v>
      </c>
      <c r="AH14"/>
    </row>
    <row r="15" spans="2:34" ht="15" x14ac:dyDescent="0.25">
      <c r="B15" s="63"/>
      <c r="C15" s="64"/>
      <c r="D15" s="64"/>
      <c r="E15" s="66" t="s">
        <v>49</v>
      </c>
      <c r="G15" s="21"/>
      <c r="H15" s="8"/>
      <c r="I15" s="8"/>
      <c r="Z15" s="95">
        <v>64</v>
      </c>
      <c r="AA15" s="57">
        <f t="shared" si="0"/>
        <v>57.699999999999996</v>
      </c>
      <c r="AB15" s="57">
        <f t="shared" si="3"/>
        <v>57.699999999999996</v>
      </c>
      <c r="AC15" s="61">
        <f t="shared" si="4"/>
        <v>84.8</v>
      </c>
      <c r="AD15" s="58">
        <f t="shared" si="1"/>
        <v>0.80920421240926754</v>
      </c>
      <c r="AE15" s="59"/>
      <c r="AF15" s="59"/>
      <c r="AG15" s="60">
        <f t="shared" si="2"/>
        <v>80.920421240926757</v>
      </c>
      <c r="AH15"/>
    </row>
    <row r="16" spans="2:34" ht="15" x14ac:dyDescent="0.25">
      <c r="B16" s="67">
        <v>1</v>
      </c>
      <c r="C16" s="68">
        <v>1.7</v>
      </c>
      <c r="D16" s="68">
        <v>55.8</v>
      </c>
      <c r="E16" s="107">
        <f t="shared" ref="E16:E25" si="5">D16-C16</f>
        <v>54.099999999999994</v>
      </c>
      <c r="G16" s="121" t="s">
        <v>108</v>
      </c>
      <c r="H16" s="122"/>
      <c r="I16" s="8"/>
      <c r="Z16" s="94">
        <v>45</v>
      </c>
      <c r="AA16" s="57">
        <f t="shared" si="0"/>
        <v>55.099999999999994</v>
      </c>
      <c r="AB16" s="57">
        <f t="shared" si="3"/>
        <v>55.099999999999994</v>
      </c>
      <c r="AC16" s="61">
        <f t="shared" si="4"/>
        <v>139.89999999999998</v>
      </c>
      <c r="AD16" s="58">
        <f t="shared" si="1"/>
        <v>0.68523194948179866</v>
      </c>
      <c r="AE16" s="59"/>
      <c r="AF16" s="59"/>
      <c r="AG16" s="60">
        <f t="shared" si="2"/>
        <v>68.523194948179864</v>
      </c>
      <c r="AH16"/>
    </row>
    <row r="17" spans="2:34" ht="15" x14ac:dyDescent="0.25">
      <c r="B17" s="67">
        <v>2</v>
      </c>
      <c r="C17" s="68">
        <v>1.7</v>
      </c>
      <c r="D17" s="68">
        <v>60.9</v>
      </c>
      <c r="E17" s="107">
        <f t="shared" si="5"/>
        <v>59.199999999999996</v>
      </c>
      <c r="G17" s="123" t="s">
        <v>109</v>
      </c>
      <c r="H17" s="8"/>
      <c r="I17" s="8"/>
      <c r="K17" s="8"/>
      <c r="L17" s="8"/>
      <c r="M17" s="8"/>
      <c r="N17" s="8"/>
      <c r="Z17" s="94">
        <v>32</v>
      </c>
      <c r="AA17" s="57">
        <f t="shared" si="0"/>
        <v>56.099999999999994</v>
      </c>
      <c r="AB17" s="57">
        <f t="shared" si="3"/>
        <v>56.099999999999994</v>
      </c>
      <c r="AC17" s="61">
        <f t="shared" si="4"/>
        <v>195.99999999999997</v>
      </c>
      <c r="AD17" s="58">
        <f t="shared" si="1"/>
        <v>0.55900973622896744</v>
      </c>
      <c r="AE17" s="59"/>
      <c r="AF17" s="59"/>
      <c r="AG17" s="60">
        <f t="shared" si="2"/>
        <v>55.900973622896743</v>
      </c>
      <c r="AH17"/>
    </row>
    <row r="18" spans="2:34" ht="15" x14ac:dyDescent="0.25">
      <c r="B18" s="67">
        <v>3</v>
      </c>
      <c r="C18" s="68">
        <v>1.7</v>
      </c>
      <c r="D18" s="68">
        <v>60.8</v>
      </c>
      <c r="E18" s="107">
        <f t="shared" si="5"/>
        <v>59.099999999999994</v>
      </c>
      <c r="G18" s="124" t="s">
        <v>110</v>
      </c>
      <c r="H18" s="70"/>
      <c r="I18" s="70"/>
      <c r="J18" s="8"/>
      <c r="K18" s="8"/>
      <c r="L18" s="8"/>
      <c r="M18" s="8"/>
      <c r="N18" s="8"/>
      <c r="Z18" s="94">
        <v>22.5</v>
      </c>
      <c r="AA18" s="57">
        <f t="shared" si="0"/>
        <v>45.5</v>
      </c>
      <c r="AB18" s="57">
        <f t="shared" si="3"/>
        <v>45.5</v>
      </c>
      <c r="AC18" s="61">
        <f t="shared" si="4"/>
        <v>241.49999999999997</v>
      </c>
      <c r="AD18" s="58">
        <f t="shared" si="1"/>
        <v>0.45663699642497779</v>
      </c>
      <c r="AE18" s="59"/>
      <c r="AF18" s="59"/>
      <c r="AG18" s="60">
        <f t="shared" si="2"/>
        <v>45.663699642497782</v>
      </c>
      <c r="AH18"/>
    </row>
    <row r="19" spans="2:34" ht="15" x14ac:dyDescent="0.25">
      <c r="B19" s="67">
        <v>4</v>
      </c>
      <c r="C19" s="68">
        <v>1.7</v>
      </c>
      <c r="D19" s="68">
        <v>55.8</v>
      </c>
      <c r="E19" s="107">
        <f t="shared" si="5"/>
        <v>54.099999999999994</v>
      </c>
      <c r="F19" s="13" t="s">
        <v>50</v>
      </c>
      <c r="G19" s="43"/>
      <c r="H19" s="70"/>
      <c r="I19" s="70"/>
      <c r="J19" s="70"/>
      <c r="K19" s="70"/>
      <c r="L19" s="70"/>
      <c r="M19" s="70"/>
      <c r="N19" s="70"/>
      <c r="Z19" s="94">
        <v>16</v>
      </c>
      <c r="AA19" s="61">
        <f t="shared" si="0"/>
        <v>37.5</v>
      </c>
      <c r="AB19" s="57">
        <f t="shared" si="3"/>
        <v>37.5</v>
      </c>
      <c r="AC19" s="61">
        <f t="shared" si="4"/>
        <v>279</v>
      </c>
      <c r="AD19" s="58">
        <f t="shared" si="1"/>
        <v>0.37226385922388727</v>
      </c>
      <c r="AE19" s="71">
        <v>100</v>
      </c>
      <c r="AF19" s="58">
        <f t="shared" ref="AF19:AF27" si="6">+AE19/100*AD$19</f>
        <v>0.37226385922388727</v>
      </c>
      <c r="AG19" s="60">
        <f t="shared" si="2"/>
        <v>37.226385922388729</v>
      </c>
      <c r="AH19"/>
    </row>
    <row r="20" spans="2:34" ht="15" x14ac:dyDescent="0.25">
      <c r="B20" s="67">
        <v>5</v>
      </c>
      <c r="C20" s="68">
        <v>1.7</v>
      </c>
      <c r="D20" s="68">
        <v>65.099999999999994</v>
      </c>
      <c r="E20" s="107">
        <f t="shared" si="5"/>
        <v>63.399999999999991</v>
      </c>
      <c r="G20" s="17"/>
      <c r="H20" s="32"/>
      <c r="I20" s="32"/>
      <c r="J20" s="32"/>
      <c r="K20" s="73"/>
      <c r="L20" s="73"/>
      <c r="M20" s="73"/>
      <c r="N20" s="73"/>
      <c r="Z20" s="94">
        <v>8</v>
      </c>
      <c r="AA20" s="59"/>
      <c r="AB20" s="59"/>
      <c r="AC20" s="59"/>
      <c r="AD20" s="59"/>
      <c r="AE20" s="71">
        <v>81</v>
      </c>
      <c r="AF20" s="58">
        <f t="shared" si="6"/>
        <v>0.3015337259713487</v>
      </c>
      <c r="AG20" s="60">
        <f t="shared" ref="AG20:AG27" si="7">+AF20*100</f>
        <v>30.153372597134869</v>
      </c>
      <c r="AH20"/>
    </row>
    <row r="21" spans="2:34" ht="15" x14ac:dyDescent="0.25">
      <c r="B21" s="67">
        <v>6</v>
      </c>
      <c r="C21" s="68">
        <v>1.7</v>
      </c>
      <c r="D21" s="68">
        <v>55.8</v>
      </c>
      <c r="E21" s="107">
        <f t="shared" si="5"/>
        <v>54.099999999999994</v>
      </c>
      <c r="G21" s="17"/>
      <c r="H21" s="32"/>
      <c r="I21" s="32"/>
      <c r="J21" s="32"/>
      <c r="K21" s="73"/>
      <c r="L21" s="73"/>
      <c r="M21" s="73"/>
      <c r="N21" s="73"/>
      <c r="Z21" s="94">
        <v>4</v>
      </c>
      <c r="AA21" s="59"/>
      <c r="AB21" s="59"/>
      <c r="AC21" s="59"/>
      <c r="AD21" s="59"/>
      <c r="AE21" s="71">
        <v>63</v>
      </c>
      <c r="AF21" s="58">
        <f t="shared" si="6"/>
        <v>0.23452623131104899</v>
      </c>
      <c r="AG21" s="60">
        <f t="shared" si="7"/>
        <v>23.4526231311049</v>
      </c>
      <c r="AH21"/>
    </row>
    <row r="22" spans="2:34" ht="15" x14ac:dyDescent="0.25">
      <c r="B22" s="67">
        <v>7</v>
      </c>
      <c r="C22" s="68">
        <v>1.7</v>
      </c>
      <c r="D22" s="68">
        <v>61.6</v>
      </c>
      <c r="E22" s="108">
        <f>D22-C22</f>
        <v>59.9</v>
      </c>
      <c r="G22" s="17"/>
      <c r="H22" s="32"/>
      <c r="I22" s="32"/>
      <c r="J22" s="32"/>
      <c r="K22" s="73"/>
      <c r="L22" s="73"/>
      <c r="M22" s="73"/>
      <c r="N22" s="73"/>
      <c r="Z22" s="94">
        <v>2</v>
      </c>
      <c r="AA22" s="59"/>
      <c r="AB22" s="59"/>
      <c r="AC22" s="59"/>
      <c r="AD22" s="59"/>
      <c r="AE22" s="71">
        <v>44</v>
      </c>
      <c r="AF22" s="58">
        <f t="shared" si="6"/>
        <v>0.16379609805851039</v>
      </c>
      <c r="AG22" s="60">
        <f t="shared" si="7"/>
        <v>16.37960980585104</v>
      </c>
      <c r="AH22"/>
    </row>
    <row r="23" spans="2:34" ht="15" x14ac:dyDescent="0.25">
      <c r="B23" s="67">
        <v>8</v>
      </c>
      <c r="C23" s="68">
        <v>1.7</v>
      </c>
      <c r="D23" s="68">
        <v>49.8</v>
      </c>
      <c r="E23" s="108">
        <f t="shared" si="5"/>
        <v>48.099999999999994</v>
      </c>
      <c r="G23" s="17"/>
      <c r="H23" s="32"/>
      <c r="I23" s="32"/>
      <c r="J23" s="32"/>
      <c r="K23" s="73"/>
      <c r="L23" s="73"/>
      <c r="M23" s="73"/>
      <c r="N23" s="73"/>
      <c r="Z23" s="94">
        <v>1</v>
      </c>
      <c r="AA23" s="59"/>
      <c r="AB23" s="59"/>
      <c r="AC23" s="59"/>
      <c r="AD23" s="59"/>
      <c r="AE23" s="71">
        <v>24</v>
      </c>
      <c r="AF23" s="58">
        <f t="shared" si="6"/>
        <v>8.9343326213732949E-2</v>
      </c>
      <c r="AG23" s="60">
        <f t="shared" si="7"/>
        <v>8.9343326213732954</v>
      </c>
      <c r="AH23"/>
    </row>
    <row r="24" spans="2:34" ht="15" x14ac:dyDescent="0.25">
      <c r="B24" s="67">
        <v>9</v>
      </c>
      <c r="C24" s="68"/>
      <c r="D24" s="68"/>
      <c r="E24" s="108">
        <f t="shared" si="5"/>
        <v>0</v>
      </c>
      <c r="G24" s="17"/>
      <c r="H24" s="32"/>
      <c r="I24" s="32"/>
      <c r="J24" s="32"/>
      <c r="K24" s="73"/>
      <c r="L24" s="73"/>
      <c r="M24" s="73"/>
      <c r="N24" s="73"/>
      <c r="Z24" s="94">
        <v>0.5</v>
      </c>
      <c r="AA24" s="59"/>
      <c r="AB24" s="59"/>
      <c r="AC24" s="59"/>
      <c r="AD24" s="59"/>
      <c r="AE24" s="71">
        <v>12</v>
      </c>
      <c r="AF24" s="58">
        <f t="shared" si="6"/>
        <v>4.4671663106866474E-2</v>
      </c>
      <c r="AG24" s="60">
        <f t="shared" si="7"/>
        <v>4.4671663106866477</v>
      </c>
      <c r="AH24"/>
    </row>
    <row r="25" spans="2:34" ht="15" x14ac:dyDescent="0.25">
      <c r="B25" s="67">
        <v>10</v>
      </c>
      <c r="C25" s="68"/>
      <c r="D25" s="68"/>
      <c r="E25" s="108">
        <f t="shared" si="5"/>
        <v>0</v>
      </c>
      <c r="G25" s="17"/>
      <c r="H25" s="32"/>
      <c r="I25" s="32"/>
      <c r="J25" s="32"/>
      <c r="K25" s="73"/>
      <c r="L25" s="73"/>
      <c r="M25" s="73"/>
      <c r="N25" s="73"/>
      <c r="Z25" s="96">
        <v>0.25</v>
      </c>
      <c r="AA25" s="59"/>
      <c r="AB25" s="59"/>
      <c r="AC25" s="59"/>
      <c r="AD25" s="59"/>
      <c r="AE25" s="71">
        <v>3</v>
      </c>
      <c r="AF25" s="58">
        <f t="shared" si="6"/>
        <v>1.1167915776716619E-2</v>
      </c>
      <c r="AG25" s="60">
        <f t="shared" si="7"/>
        <v>1.1167915776716619</v>
      </c>
      <c r="AH25"/>
    </row>
    <row r="26" spans="2:34" ht="15" x14ac:dyDescent="0.25">
      <c r="B26" s="67" t="s">
        <v>51</v>
      </c>
      <c r="C26" s="68">
        <f>SUM(C16:C25)</f>
        <v>13.599999999999998</v>
      </c>
      <c r="D26" s="68">
        <f>SUM(D16:D25)</f>
        <v>465.6</v>
      </c>
      <c r="E26" s="107">
        <f>SUM(E16:E25)</f>
        <v>452</v>
      </c>
      <c r="G26" s="17"/>
      <c r="H26" s="32"/>
      <c r="I26" s="32"/>
      <c r="J26" s="32"/>
      <c r="K26" s="73"/>
      <c r="L26" s="73"/>
      <c r="M26" s="73"/>
      <c r="N26" s="73"/>
      <c r="Z26" s="96">
        <v>0.125</v>
      </c>
      <c r="AA26" s="59"/>
      <c r="AB26" s="59"/>
      <c r="AC26" s="59"/>
      <c r="AD26" s="59"/>
      <c r="AE26" s="71">
        <v>1</v>
      </c>
      <c r="AF26" s="97">
        <f t="shared" si="6"/>
        <v>3.7226385922388729E-3</v>
      </c>
      <c r="AG26" s="60">
        <f t="shared" si="7"/>
        <v>0.37226385922388727</v>
      </c>
      <c r="AH26"/>
    </row>
    <row r="27" spans="2:34" ht="15" x14ac:dyDescent="0.25">
      <c r="B27" s="17"/>
      <c r="C27" s="8"/>
      <c r="D27" s="8"/>
      <c r="E27" s="8"/>
      <c r="G27" s="111"/>
      <c r="H27" s="112"/>
      <c r="I27" s="112"/>
      <c r="J27" s="75"/>
      <c r="K27" s="8"/>
      <c r="L27" s="8"/>
      <c r="M27" s="8"/>
      <c r="N27" s="8"/>
      <c r="Z27" s="96">
        <v>6.25E-2</v>
      </c>
      <c r="AA27" s="57"/>
      <c r="AB27" s="57"/>
      <c r="AC27" s="57"/>
      <c r="AD27" s="57"/>
      <c r="AE27" s="71">
        <v>0.6</v>
      </c>
      <c r="AF27" s="97">
        <f t="shared" si="6"/>
        <v>2.2335831553433236E-3</v>
      </c>
      <c r="AG27" s="60">
        <f t="shared" si="7"/>
        <v>0.22335831553433236</v>
      </c>
      <c r="AH27"/>
    </row>
    <row r="28" spans="2:34" ht="18" x14ac:dyDescent="0.25">
      <c r="B28" s="153" t="s">
        <v>52</v>
      </c>
      <c r="C28" s="153"/>
      <c r="D28" s="153"/>
      <c r="E28" s="153"/>
      <c r="F28" s="153"/>
      <c r="G28" s="153"/>
      <c r="H28" s="153"/>
      <c r="I28" s="153"/>
      <c r="J28" s="70"/>
      <c r="K28" s="8"/>
      <c r="L28" s="8"/>
      <c r="M28" s="8"/>
      <c r="N28" s="8"/>
      <c r="AA28" s="50">
        <f>+H43</f>
        <v>171.4</v>
      </c>
      <c r="AB28" s="98">
        <f>(AD4/H45)*AA28</f>
        <v>165.45425693517242</v>
      </c>
      <c r="AC28" s="50"/>
      <c r="AH28"/>
    </row>
    <row r="29" spans="2:34" ht="15" x14ac:dyDescent="0.25">
      <c r="B29" s="76" t="s">
        <v>41</v>
      </c>
      <c r="C29" s="76" t="s">
        <v>42</v>
      </c>
      <c r="D29" s="76" t="s">
        <v>43</v>
      </c>
      <c r="E29" s="76" t="s">
        <v>44</v>
      </c>
      <c r="F29" s="76" t="s">
        <v>53</v>
      </c>
      <c r="G29" s="76" t="s">
        <v>54</v>
      </c>
      <c r="H29" s="76" t="s">
        <v>55</v>
      </c>
      <c r="I29" s="76" t="s">
        <v>56</v>
      </c>
      <c r="J29" s="77"/>
      <c r="AA29" s="1">
        <f>SUM(AA10:AA28)</f>
        <v>450.4</v>
      </c>
      <c r="AB29" s="1">
        <f>SUM(AB10:AB28)</f>
        <v>444.45425693517245</v>
      </c>
      <c r="AC29" s="50"/>
      <c r="AH29"/>
    </row>
    <row r="30" spans="2:34" ht="85.5" x14ac:dyDescent="0.25">
      <c r="B30" s="56" t="s">
        <v>57</v>
      </c>
      <c r="C30" s="78" t="s">
        <v>58</v>
      </c>
      <c r="D30" s="56" t="s">
        <v>59</v>
      </c>
      <c r="E30" s="56" t="s">
        <v>60</v>
      </c>
      <c r="F30" s="56" t="s">
        <v>61</v>
      </c>
      <c r="G30" s="56" t="s">
        <v>62</v>
      </c>
      <c r="H30" s="56" t="s">
        <v>63</v>
      </c>
      <c r="I30" s="56" t="s">
        <v>64</v>
      </c>
      <c r="J30" s="79"/>
      <c r="M30" s="79"/>
      <c r="AH30"/>
    </row>
    <row r="31" spans="2:34" ht="22.5" x14ac:dyDescent="0.25">
      <c r="B31" s="57"/>
      <c r="C31" s="66"/>
      <c r="D31" s="56"/>
      <c r="E31" s="56"/>
      <c r="F31" s="56"/>
      <c r="G31" s="66" t="s">
        <v>65</v>
      </c>
      <c r="H31" s="66" t="s">
        <v>66</v>
      </c>
      <c r="I31" s="66" t="s">
        <v>67</v>
      </c>
      <c r="J31" s="80"/>
      <c r="Q31" s="81"/>
      <c r="Z31" s="99" t="s">
        <v>82</v>
      </c>
      <c r="AA31" s="99" t="s">
        <v>10</v>
      </c>
      <c r="AH31"/>
    </row>
    <row r="32" spans="2:34" ht="15" x14ac:dyDescent="0.25">
      <c r="B32" s="72" t="s">
        <v>68</v>
      </c>
      <c r="C32" s="66"/>
      <c r="D32" s="56"/>
      <c r="E32" s="56"/>
      <c r="F32" s="56"/>
      <c r="G32" s="56"/>
      <c r="H32" s="78">
        <f>F32-G32</f>
        <v>0</v>
      </c>
      <c r="I32" s="78">
        <f>H32</f>
        <v>0</v>
      </c>
      <c r="J32" s="80"/>
      <c r="Z32" s="99">
        <v>16</v>
      </c>
      <c r="AA32" s="100">
        <f ca="1">10^(FORECAST(Z32,LOG(OFFSET(Z$10:Z$27,MATCH(Z32,AG$10:AG$27,-1)-1,0,2)),OFFSET(AG$10:AG$27,MATCH(Z32,AG$10:AG$27,-1)-1,0,2)))</f>
        <v>1.9305519025680358</v>
      </c>
      <c r="AH32"/>
    </row>
    <row r="33" spans="2:34" ht="15" x14ac:dyDescent="0.25">
      <c r="B33" s="72" t="s">
        <v>69</v>
      </c>
      <c r="C33" s="68"/>
      <c r="D33" s="56"/>
      <c r="E33" s="56"/>
      <c r="F33" s="56"/>
      <c r="G33" s="56"/>
      <c r="H33" s="78">
        <f t="shared" ref="H33" si="8">F33-G33</f>
        <v>0</v>
      </c>
      <c r="I33" s="109">
        <f>H33+I32</f>
        <v>0</v>
      </c>
      <c r="J33" s="80"/>
      <c r="Z33" s="99">
        <v>50</v>
      </c>
      <c r="AA33" s="100">
        <f ca="1">10^(FORECAST(Z33,LOG(OFFSET(Z$10:Z$27,MATCH(Z33,AG$10:AG$27,-1)-1,0,2)),OFFSET(AG$10:AG$27,MATCH(Z33,AG$10:AG$27,-1)-1,0,2)))</f>
        <v>26.120194878783796</v>
      </c>
      <c r="AH33"/>
    </row>
    <row r="34" spans="2:34" ht="15" x14ac:dyDescent="0.25">
      <c r="B34" s="72" t="s">
        <v>70</v>
      </c>
      <c r="C34" s="68"/>
      <c r="D34" s="56"/>
      <c r="E34" s="56"/>
      <c r="F34" s="56"/>
      <c r="G34" s="56"/>
      <c r="H34" s="109"/>
      <c r="I34" s="109">
        <f>H34</f>
        <v>0</v>
      </c>
      <c r="J34" s="80"/>
      <c r="Z34" s="99">
        <v>84</v>
      </c>
      <c r="AA34" s="100">
        <f ca="1">10^(FORECAST(Z34,LOG(OFFSET(Z$10:Z$27,MATCH(Z34,AG$10:AG$27,-1)-1,0,2)),OFFSET(AG$10:AG$27,MATCH(Z34,AG$10:AG$27,-1)-1,0,2)))</f>
        <v>69.390922747061211</v>
      </c>
      <c r="AH34"/>
    </row>
    <row r="35" spans="2:34" ht="15" x14ac:dyDescent="0.25">
      <c r="B35" s="72" t="s">
        <v>71</v>
      </c>
      <c r="C35" s="68"/>
      <c r="D35" s="82"/>
      <c r="E35" s="82"/>
      <c r="F35" s="56"/>
      <c r="G35" s="56"/>
      <c r="H35" s="109"/>
      <c r="I35" s="109">
        <f>I34+H35</f>
        <v>0</v>
      </c>
      <c r="J35" s="80"/>
      <c r="Z35" s="99">
        <v>90</v>
      </c>
      <c r="AA35" s="100">
        <f ca="1">10^(FORECAST(Z35,LOG(OFFSET(Z$10:Z$27,MATCH(Z35,AG$10:AG$27,-1)-1,0,2)),OFFSET(AG$10:AG$27,MATCH(Z35,AG$10:AG$27,-1)-1,0,2)))</f>
        <v>81.233065734766114</v>
      </c>
      <c r="AC35"/>
      <c r="AD35"/>
      <c r="AE35"/>
      <c r="AF35"/>
      <c r="AG35"/>
      <c r="AH35"/>
    </row>
    <row r="36" spans="2:34" ht="15" x14ac:dyDescent="0.25">
      <c r="B36" s="83" t="s">
        <v>72</v>
      </c>
      <c r="C36" s="68"/>
      <c r="D36" s="68"/>
      <c r="E36" s="68"/>
      <c r="F36" s="56">
        <v>28.8</v>
      </c>
      <c r="G36" s="56">
        <v>1.7</v>
      </c>
      <c r="H36" s="109">
        <f>F36-G36</f>
        <v>27.1</v>
      </c>
      <c r="I36" s="109">
        <f t="shared" ref="I36:I43" si="9">I35+H36</f>
        <v>27.1</v>
      </c>
      <c r="J36" s="8"/>
      <c r="Z36" s="101"/>
      <c r="AA36" s="101"/>
      <c r="AB36"/>
      <c r="AC36"/>
      <c r="AD36"/>
      <c r="AE36"/>
      <c r="AF36"/>
      <c r="AG36"/>
      <c r="AH36"/>
    </row>
    <row r="37" spans="2:34" ht="15" x14ac:dyDescent="0.25">
      <c r="B37" s="83" t="s">
        <v>73</v>
      </c>
      <c r="C37" s="68"/>
      <c r="D37" s="68"/>
      <c r="E37" s="68"/>
      <c r="F37" s="56">
        <v>59.4</v>
      </c>
      <c r="G37" s="56">
        <v>1.7</v>
      </c>
      <c r="H37" s="109">
        <f t="shared" ref="H37:H44" si="10">F37-G37</f>
        <v>57.699999999999996</v>
      </c>
      <c r="I37" s="109">
        <f t="shared" si="9"/>
        <v>84.8</v>
      </c>
      <c r="J37" s="8"/>
      <c r="Z37" s="99" t="s">
        <v>83</v>
      </c>
      <c r="AA37" s="100">
        <f ca="1">0.5*(AA34/AA33+AA33/AA32)</f>
        <v>8.0932556086122265</v>
      </c>
      <c r="AB37"/>
      <c r="AC37"/>
      <c r="AD37"/>
      <c r="AE37"/>
      <c r="AF37"/>
      <c r="AG37"/>
      <c r="AH37"/>
    </row>
    <row r="38" spans="2:34" ht="15" x14ac:dyDescent="0.25">
      <c r="B38" s="68">
        <v>45</v>
      </c>
      <c r="C38" s="68"/>
      <c r="D38" s="68"/>
      <c r="E38" s="68"/>
      <c r="F38" s="56">
        <v>56.8</v>
      </c>
      <c r="G38" s="56">
        <v>1.7</v>
      </c>
      <c r="H38" s="109">
        <f t="shared" si="10"/>
        <v>55.099999999999994</v>
      </c>
      <c r="I38" s="109">
        <f t="shared" si="9"/>
        <v>139.89999999999998</v>
      </c>
      <c r="J38" s="8"/>
      <c r="Z38" s="101" t="s">
        <v>84</v>
      </c>
      <c r="AA38" s="100">
        <f>100-AG22</f>
        <v>83.620390194148968</v>
      </c>
      <c r="AB38"/>
      <c r="AC38"/>
      <c r="AD38"/>
      <c r="AE38"/>
      <c r="AF38"/>
      <c r="AG38"/>
      <c r="AH38"/>
    </row>
    <row r="39" spans="2:34" ht="15" x14ac:dyDescent="0.25">
      <c r="B39" s="68">
        <v>32</v>
      </c>
      <c r="C39" s="68"/>
      <c r="D39" s="68"/>
      <c r="E39" s="68"/>
      <c r="F39" s="56">
        <v>57.8</v>
      </c>
      <c r="G39" s="56">
        <v>1.7</v>
      </c>
      <c r="H39" s="109">
        <f t="shared" si="10"/>
        <v>56.099999999999994</v>
      </c>
      <c r="I39" s="109">
        <f t="shared" si="9"/>
        <v>195.99999999999997</v>
      </c>
      <c r="J39" s="8"/>
      <c r="Z39" s="101" t="s">
        <v>85</v>
      </c>
      <c r="AA39" s="100">
        <f>AG22-AG27</f>
        <v>16.156251490316706</v>
      </c>
      <c r="AB39"/>
      <c r="AC39"/>
      <c r="AD39"/>
      <c r="AE39"/>
      <c r="AF39"/>
      <c r="AG39"/>
      <c r="AH39"/>
    </row>
    <row r="40" spans="2:34" ht="15" x14ac:dyDescent="0.25">
      <c r="B40" s="68">
        <v>22.5</v>
      </c>
      <c r="C40" s="68"/>
      <c r="D40" s="68"/>
      <c r="E40" s="68"/>
      <c r="F40" s="56">
        <v>47.2</v>
      </c>
      <c r="G40" s="56">
        <v>1.7</v>
      </c>
      <c r="H40" s="109">
        <f t="shared" si="10"/>
        <v>45.5</v>
      </c>
      <c r="I40" s="109">
        <f t="shared" si="9"/>
        <v>241.49999999999997</v>
      </c>
      <c r="J40" s="8"/>
      <c r="Z40" s="99" t="s">
        <v>86</v>
      </c>
      <c r="AA40" s="100">
        <f>AG27</f>
        <v>0.22335831553433236</v>
      </c>
      <c r="AB40"/>
      <c r="AC40"/>
      <c r="AD40"/>
      <c r="AE40"/>
      <c r="AF40"/>
      <c r="AG40"/>
      <c r="AH40"/>
    </row>
    <row r="41" spans="2:34" ht="15" x14ac:dyDescent="0.25">
      <c r="B41" s="68">
        <v>16</v>
      </c>
      <c r="C41" s="68"/>
      <c r="D41" s="68"/>
      <c r="E41" s="68"/>
      <c r="F41" s="56">
        <v>39.200000000000003</v>
      </c>
      <c r="G41" s="56">
        <v>1.7</v>
      </c>
      <c r="H41" s="109">
        <f t="shared" si="10"/>
        <v>37.5</v>
      </c>
      <c r="I41" s="109">
        <f t="shared" si="9"/>
        <v>279</v>
      </c>
      <c r="J41" s="8"/>
      <c r="Z41"/>
      <c r="AA41"/>
      <c r="AB41"/>
      <c r="AC41"/>
      <c r="AD41"/>
      <c r="AE41"/>
      <c r="AF41"/>
      <c r="AG41"/>
      <c r="AH41"/>
    </row>
    <row r="42" spans="2:34" ht="15" x14ac:dyDescent="0.25">
      <c r="B42" s="68">
        <v>8</v>
      </c>
      <c r="C42" s="68"/>
      <c r="D42" s="68"/>
      <c r="E42" s="68"/>
      <c r="F42" s="56"/>
      <c r="G42" s="68"/>
      <c r="H42" s="109">
        <f t="shared" si="10"/>
        <v>0</v>
      </c>
      <c r="I42" s="109">
        <f t="shared" si="9"/>
        <v>279</v>
      </c>
      <c r="J42" s="8"/>
      <c r="Z42"/>
      <c r="AA42"/>
      <c r="AB42"/>
      <c r="AC42"/>
      <c r="AD42"/>
      <c r="AE42"/>
      <c r="AF42"/>
      <c r="AG42"/>
      <c r="AH42"/>
    </row>
    <row r="43" spans="2:34" ht="15" x14ac:dyDescent="0.25">
      <c r="B43" s="72" t="s">
        <v>111</v>
      </c>
      <c r="C43" s="68"/>
      <c r="D43" s="68"/>
      <c r="E43" s="68"/>
      <c r="F43" s="56">
        <v>238.8</v>
      </c>
      <c r="G43" s="68">
        <v>67.400000000000006</v>
      </c>
      <c r="H43" s="109">
        <f t="shared" si="10"/>
        <v>171.4</v>
      </c>
      <c r="I43" s="109">
        <f t="shared" si="9"/>
        <v>450.4</v>
      </c>
      <c r="J43" s="8"/>
      <c r="Z43"/>
      <c r="AA43"/>
      <c r="AB43"/>
      <c r="AC43"/>
      <c r="AD43"/>
      <c r="AE43"/>
      <c r="AF43"/>
      <c r="AG43"/>
      <c r="AH43"/>
    </row>
    <row r="44" spans="2:34" ht="15" x14ac:dyDescent="0.25">
      <c r="B44" s="72" t="s">
        <v>51</v>
      </c>
      <c r="C44" s="68"/>
      <c r="D44" s="68"/>
      <c r="E44" s="57"/>
      <c r="F44" s="68">
        <f>SUM(F36:F43)</f>
        <v>528</v>
      </c>
      <c r="G44" s="68">
        <f>SUM(G36:G43)</f>
        <v>77.600000000000009</v>
      </c>
      <c r="H44" s="109">
        <f t="shared" si="10"/>
        <v>450.4</v>
      </c>
      <c r="I44" s="107">
        <f>I43</f>
        <v>450.4</v>
      </c>
      <c r="J44" s="8"/>
      <c r="Z44"/>
      <c r="AA44"/>
      <c r="AB44"/>
      <c r="AC44"/>
      <c r="AD44"/>
      <c r="AE44"/>
      <c r="AF44"/>
      <c r="AG44"/>
      <c r="AH44"/>
    </row>
    <row r="45" spans="2:34" ht="29.25" x14ac:dyDescent="0.25">
      <c r="B45" s="84" t="s">
        <v>112</v>
      </c>
      <c r="C45" s="85"/>
      <c r="D45" s="136"/>
      <c r="E45" s="26"/>
      <c r="F45" s="137">
        <v>16.2</v>
      </c>
      <c r="G45" s="26">
        <v>1.7</v>
      </c>
      <c r="H45" s="135">
        <f>F45-G45</f>
        <v>14.5</v>
      </c>
      <c r="I45" s="110"/>
      <c r="J45" s="8"/>
      <c r="Z45"/>
      <c r="AA45"/>
      <c r="AB45"/>
      <c r="AC45"/>
      <c r="AD45"/>
      <c r="AE45"/>
      <c r="AF45"/>
      <c r="AG45"/>
      <c r="AH45"/>
    </row>
    <row r="46" spans="2:34" ht="15" x14ac:dyDescent="0.25">
      <c r="B46" s="86" t="s">
        <v>74</v>
      </c>
      <c r="J46" s="8"/>
      <c r="Z46"/>
      <c r="AA46"/>
      <c r="AB46"/>
      <c r="AC46"/>
      <c r="AD46"/>
      <c r="AE46"/>
      <c r="AF46"/>
      <c r="AG46"/>
      <c r="AH46"/>
    </row>
    <row r="47" spans="2:34" ht="15" x14ac:dyDescent="0.25">
      <c r="B47" s="86"/>
      <c r="J47" s="8"/>
      <c r="Z47"/>
      <c r="AA47"/>
      <c r="AB47"/>
      <c r="AC47"/>
      <c r="AD47"/>
      <c r="AE47"/>
      <c r="AF47"/>
      <c r="AG47"/>
      <c r="AH47"/>
    </row>
    <row r="48" spans="2:34" ht="15.75" x14ac:dyDescent="0.25">
      <c r="B48" s="154" t="s">
        <v>75</v>
      </c>
      <c r="C48" s="154"/>
      <c r="D48" s="154"/>
      <c r="E48" s="87" t="s">
        <v>137</v>
      </c>
      <c r="F48" s="69"/>
      <c r="G48" s="88" t="s">
        <v>76</v>
      </c>
      <c r="H48" s="89">
        <f>+(E26-H44)/E26</f>
        <v>3.5398230088496078E-3</v>
      </c>
      <c r="I48" s="87"/>
      <c r="J48" s="8"/>
      <c r="Q48" s="90"/>
      <c r="Z48"/>
      <c r="AA48"/>
      <c r="AB48"/>
      <c r="AC48"/>
      <c r="AD48"/>
      <c r="AE48"/>
      <c r="AF48"/>
      <c r="AG48"/>
      <c r="AH48"/>
    </row>
    <row r="49" spans="2:34" ht="15" x14ac:dyDescent="0.25">
      <c r="B49" s="155" t="s">
        <v>77</v>
      </c>
      <c r="C49" s="155"/>
      <c r="D49" s="155"/>
      <c r="E49" s="88">
        <v>452</v>
      </c>
      <c r="Z49"/>
      <c r="AA49"/>
      <c r="AB49"/>
      <c r="AC49"/>
      <c r="AD49"/>
      <c r="AE49"/>
      <c r="AF49"/>
      <c r="AG49"/>
      <c r="AH49"/>
    </row>
    <row r="50" spans="2:34" ht="15" x14ac:dyDescent="0.25">
      <c r="B50" s="74"/>
      <c r="C50" s="74"/>
      <c r="D50" s="74"/>
      <c r="Z50"/>
      <c r="AA50"/>
      <c r="AB50"/>
      <c r="AC50"/>
      <c r="AD50"/>
      <c r="AE50"/>
      <c r="AF50"/>
      <c r="AG50"/>
      <c r="AH50"/>
    </row>
    <row r="51" spans="2:34" ht="15" x14ac:dyDescent="0.25">
      <c r="B51" s="156" t="s">
        <v>78</v>
      </c>
      <c r="C51" s="156"/>
      <c r="D51" s="156"/>
      <c r="E51" s="156"/>
      <c r="F51" s="156"/>
      <c r="G51" s="156"/>
      <c r="H51" s="156"/>
      <c r="I51" s="156"/>
      <c r="J51" s="91"/>
      <c r="Z51"/>
      <c r="AA51"/>
      <c r="AB51"/>
      <c r="AC51"/>
      <c r="AD51"/>
      <c r="AE51"/>
      <c r="AF51"/>
      <c r="AG51"/>
      <c r="AH51"/>
    </row>
    <row r="52" spans="2:34" ht="15" x14ac:dyDescent="0.25">
      <c r="B52" s="156"/>
      <c r="C52" s="156"/>
      <c r="D52" s="156"/>
      <c r="E52" s="156"/>
      <c r="F52" s="156"/>
      <c r="G52" s="156"/>
      <c r="H52" s="156"/>
      <c r="I52" s="156"/>
      <c r="J52" s="91"/>
      <c r="Z52"/>
      <c r="AA52"/>
      <c r="AB52"/>
      <c r="AC52"/>
      <c r="AD52"/>
      <c r="AE52"/>
      <c r="AF52"/>
      <c r="AG52"/>
      <c r="AH52"/>
    </row>
    <row r="53" spans="2:34" ht="15" x14ac:dyDescent="0.25">
      <c r="B53" s="6" t="s">
        <v>79</v>
      </c>
      <c r="C53" s="6" t="s">
        <v>127</v>
      </c>
      <c r="E53" s="1" t="s">
        <v>80</v>
      </c>
      <c r="F53" s="6">
        <v>301</v>
      </c>
      <c r="G53" s="92"/>
      <c r="H53" s="42" t="s">
        <v>81</v>
      </c>
      <c r="I53" s="119" t="s">
        <v>138</v>
      </c>
      <c r="J53" s="8"/>
      <c r="K53" s="8"/>
      <c r="L53" s="8"/>
      <c r="Z53"/>
      <c r="AA53"/>
      <c r="AB53"/>
      <c r="AC53"/>
      <c r="AD53"/>
      <c r="AE53"/>
      <c r="AF53"/>
      <c r="AG53"/>
      <c r="AH53"/>
    </row>
    <row r="54" spans="2:34" ht="15" x14ac:dyDescent="0.25">
      <c r="J54" s="73"/>
      <c r="Z54"/>
      <c r="AA54"/>
      <c r="AB54"/>
      <c r="AC54"/>
      <c r="AD54"/>
      <c r="AE54"/>
      <c r="AF54"/>
      <c r="AG54"/>
      <c r="AH54"/>
    </row>
    <row r="55" spans="2:34" ht="15" x14ac:dyDescent="0.25">
      <c r="J55" s="73"/>
      <c r="Z55"/>
      <c r="AA55"/>
      <c r="AB55"/>
      <c r="AC55"/>
      <c r="AD55"/>
      <c r="AE55"/>
      <c r="AF55"/>
      <c r="AG55"/>
      <c r="AH55"/>
    </row>
    <row r="56" spans="2:34" ht="15" x14ac:dyDescent="0.25">
      <c r="J56" s="73"/>
      <c r="Z56"/>
      <c r="AA56"/>
      <c r="AB56"/>
      <c r="AC56"/>
      <c r="AD56"/>
      <c r="AE56"/>
      <c r="AF56"/>
      <c r="AG56"/>
      <c r="AH56"/>
    </row>
    <row r="57" spans="2:34" ht="15" x14ac:dyDescent="0.25">
      <c r="J57" s="73"/>
      <c r="Z57"/>
      <c r="AA57"/>
      <c r="AB57"/>
      <c r="AC57"/>
      <c r="AD57"/>
      <c r="AE57"/>
      <c r="AF57"/>
      <c r="AG57"/>
      <c r="AH57"/>
    </row>
    <row r="58" spans="2:34" ht="15" x14ac:dyDescent="0.25">
      <c r="B58" s="8"/>
      <c r="C58" s="8"/>
      <c r="Z58"/>
      <c r="AA58"/>
      <c r="AB58"/>
      <c r="AC58"/>
      <c r="AD58"/>
      <c r="AE58"/>
      <c r="AF58"/>
      <c r="AG58"/>
      <c r="AH58"/>
    </row>
  </sheetData>
  <mergeCells count="8">
    <mergeCell ref="B28:I28"/>
    <mergeCell ref="B48:D48"/>
    <mergeCell ref="B49:D49"/>
    <mergeCell ref="B51:I52"/>
    <mergeCell ref="Z1:AG1"/>
    <mergeCell ref="B3:J3"/>
    <mergeCell ref="AA7:AD7"/>
    <mergeCell ref="B12:E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topLeftCell="A10" zoomScale="90" zoomScaleNormal="90" workbookViewId="0">
      <selection activeCell="C40" sqref="C40"/>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3" width="9.7109375"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x14ac:dyDescent="0.2">
      <c r="H1" s="2"/>
      <c r="I1" s="1"/>
      <c r="J1" s="1"/>
      <c r="K1" s="1"/>
      <c r="L1" s="1"/>
      <c r="M1" s="1"/>
      <c r="N1" s="1"/>
      <c r="O1" s="1"/>
      <c r="P1" s="1"/>
      <c r="Q1" s="1"/>
      <c r="R1" s="1"/>
      <c r="S1" s="1"/>
      <c r="T1" s="1"/>
      <c r="AB1" s="1"/>
      <c r="AC1" s="1"/>
      <c r="AD1" s="1"/>
      <c r="AE1" s="1"/>
      <c r="AF1" s="1"/>
    </row>
    <row r="2" spans="2:33" ht="23.25" x14ac:dyDescent="0.35">
      <c r="B2" s="157" t="s">
        <v>140</v>
      </c>
      <c r="C2" s="157"/>
      <c r="D2" s="157"/>
      <c r="E2" s="157"/>
      <c r="F2" s="157"/>
      <c r="G2" s="157"/>
      <c r="H2" s="157"/>
      <c r="I2" s="157"/>
      <c r="J2" s="157"/>
      <c r="K2" s="157"/>
      <c r="L2" s="157"/>
      <c r="M2" s="157"/>
      <c r="N2" s="157"/>
      <c r="O2" s="157"/>
      <c r="P2" s="157"/>
      <c r="Q2" s="157"/>
      <c r="R2" s="157"/>
      <c r="S2" s="157"/>
      <c r="T2" s="157"/>
      <c r="U2" s="157"/>
      <c r="V2" s="157"/>
      <c r="Y2" s="157" t="s">
        <v>140</v>
      </c>
      <c r="Z2" s="157"/>
      <c r="AA2" s="157"/>
      <c r="AB2" s="157"/>
      <c r="AC2" s="157"/>
      <c r="AD2" s="157"/>
      <c r="AE2" s="157"/>
      <c r="AF2" s="157"/>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168" t="s">
        <v>0</v>
      </c>
      <c r="C4" s="168"/>
      <c r="D4" s="6"/>
      <c r="E4" s="6"/>
      <c r="F4" s="6"/>
      <c r="G4" s="6"/>
      <c r="J4" s="1"/>
      <c r="K4" s="6" t="s">
        <v>1</v>
      </c>
      <c r="L4" s="6"/>
      <c r="M4" s="6"/>
      <c r="N4" s="6"/>
      <c r="O4" s="6"/>
      <c r="P4" s="6"/>
      <c r="Q4" s="6"/>
      <c r="R4" s="6"/>
      <c r="S4" s="6"/>
      <c r="T4" s="6"/>
      <c r="Y4" s="8" t="s">
        <v>0</v>
      </c>
      <c r="Z4" s="6"/>
      <c r="AA4" s="6"/>
      <c r="AB4" s="1"/>
    </row>
    <row r="5" spans="2:33" x14ac:dyDescent="0.2">
      <c r="B5" s="165" t="s">
        <v>4</v>
      </c>
      <c r="C5" s="165"/>
      <c r="D5" s="9"/>
      <c r="E5" s="9"/>
      <c r="F5" s="9"/>
      <c r="G5" s="9"/>
      <c r="J5" s="1"/>
      <c r="K5" s="165" t="s">
        <v>6</v>
      </c>
      <c r="L5" s="165"/>
      <c r="M5" s="9"/>
      <c r="N5" s="9"/>
      <c r="O5" s="9"/>
      <c r="P5" s="9"/>
      <c r="Q5" s="9"/>
      <c r="R5" s="9"/>
      <c r="S5" s="9"/>
      <c r="T5" s="9"/>
      <c r="Y5" s="8" t="s">
        <v>3</v>
      </c>
      <c r="Z5" s="9"/>
      <c r="AA5" s="9"/>
      <c r="AB5" s="1"/>
    </row>
    <row r="6" spans="2:33" x14ac:dyDescent="0.2">
      <c r="B6" s="165" t="s">
        <v>5</v>
      </c>
      <c r="C6" s="165"/>
      <c r="D6" s="10"/>
      <c r="E6" s="11"/>
      <c r="F6" s="9"/>
      <c r="G6" s="9"/>
      <c r="J6" s="1"/>
      <c r="K6" s="8" t="s">
        <v>124</v>
      </c>
      <c r="M6" s="9"/>
      <c r="N6" s="9"/>
      <c r="O6" s="9"/>
      <c r="P6" s="9"/>
      <c r="Q6" s="9"/>
      <c r="R6" s="9"/>
      <c r="S6" s="9"/>
      <c r="T6" s="9"/>
      <c r="U6" s="9"/>
      <c r="V6" s="9"/>
      <c r="Y6" s="8" t="s">
        <v>5</v>
      </c>
      <c r="Z6" s="10"/>
      <c r="AA6" s="11"/>
    </row>
    <row r="7" spans="2:33" x14ac:dyDescent="0.2">
      <c r="B7" s="165" t="s">
        <v>116</v>
      </c>
      <c r="C7" s="165"/>
      <c r="D7" s="9"/>
      <c r="E7" s="9"/>
      <c r="F7" s="9"/>
      <c r="G7" s="9"/>
      <c r="J7" s="13"/>
      <c r="K7" s="14" t="s">
        <v>125</v>
      </c>
      <c r="L7" s="14"/>
      <c r="M7" s="15"/>
      <c r="N7" s="16"/>
      <c r="O7" s="16"/>
      <c r="P7" s="16"/>
      <c r="Q7" s="9"/>
      <c r="R7" s="9"/>
      <c r="S7" s="9"/>
      <c r="T7" s="9"/>
      <c r="U7" s="9"/>
      <c r="V7" s="9"/>
      <c r="Y7" s="8"/>
      <c r="Z7" s="8"/>
      <c r="AA7" s="8"/>
      <c r="AE7" s="17"/>
    </row>
    <row r="8" spans="2:33" x14ac:dyDescent="0.2">
      <c r="B8" s="15" t="s">
        <v>106</v>
      </c>
      <c r="C8" s="15"/>
      <c r="D8" s="9"/>
      <c r="E8" s="9"/>
      <c r="F8" s="9"/>
      <c r="G8" s="9"/>
      <c r="J8" s="13"/>
      <c r="K8" s="14" t="s">
        <v>8</v>
      </c>
      <c r="L8" s="14"/>
      <c r="M8" s="150" t="s">
        <v>139</v>
      </c>
      <c r="N8" s="151"/>
      <c r="O8" s="151"/>
      <c r="P8" s="151"/>
      <c r="Q8" s="152"/>
      <c r="R8" s="152"/>
      <c r="S8" s="152"/>
      <c r="T8" s="9"/>
      <c r="U8" s="9"/>
      <c r="V8" s="9"/>
      <c r="Y8" s="8"/>
      <c r="Z8" s="8"/>
      <c r="AA8" s="8"/>
      <c r="AE8" s="17"/>
    </row>
    <row r="9" spans="2:33" x14ac:dyDescent="0.2">
      <c r="B9" s="134" t="s">
        <v>122</v>
      </c>
      <c r="C9" s="134"/>
      <c r="D9" s="9"/>
      <c r="E9" s="9"/>
      <c r="F9" s="9"/>
      <c r="G9" s="9"/>
      <c r="K9" s="9"/>
      <c r="L9" s="9"/>
      <c r="M9" s="9"/>
      <c r="N9" s="9"/>
      <c r="O9" s="9"/>
      <c r="P9" s="9"/>
      <c r="Q9" s="9"/>
      <c r="R9" s="9"/>
      <c r="S9" s="9"/>
      <c r="T9" s="9"/>
      <c r="U9" s="9"/>
      <c r="V9" s="9"/>
      <c r="Y9" s="8" t="s">
        <v>9</v>
      </c>
      <c r="Z9" s="8"/>
      <c r="AA9" s="8"/>
      <c r="AB9" s="18"/>
      <c r="AC9" s="17"/>
      <c r="AD9" s="17"/>
      <c r="AE9" s="17"/>
    </row>
    <row r="10" spans="2:33" x14ac:dyDescent="0.2">
      <c r="B10" s="6" t="s">
        <v>123</v>
      </c>
      <c r="C10" s="6"/>
      <c r="D10" s="9"/>
      <c r="E10" s="9"/>
      <c r="F10" s="9"/>
      <c r="G10" s="9"/>
      <c r="H10" s="2"/>
      <c r="I10" s="1"/>
      <c r="J10" s="1"/>
      <c r="K10" s="9"/>
      <c r="L10" s="9"/>
      <c r="M10" s="9"/>
      <c r="N10" s="9"/>
      <c r="O10" s="9"/>
      <c r="P10" s="9"/>
      <c r="Q10" s="9"/>
      <c r="R10" s="9"/>
      <c r="S10" s="9"/>
      <c r="T10" s="9"/>
      <c r="U10" s="9"/>
      <c r="V10" s="9"/>
      <c r="Y10" s="6" t="s">
        <v>126</v>
      </c>
      <c r="Z10" s="6"/>
      <c r="AA10" s="6"/>
      <c r="AB10" s="19"/>
      <c r="AC10" s="20"/>
      <c r="AD10" s="20"/>
      <c r="AE10" s="20"/>
      <c r="AF10" s="6"/>
    </row>
    <row r="11" spans="2:33" s="8" customFormat="1" ht="15.75" x14ac:dyDescent="0.25">
      <c r="B11" s="21"/>
      <c r="C11" s="166"/>
      <c r="D11" s="166"/>
      <c r="E11" s="166"/>
      <c r="F11" s="166"/>
      <c r="G11" s="166"/>
      <c r="H11" s="166"/>
      <c r="I11" s="22"/>
      <c r="J11" s="22"/>
      <c r="K11" s="22"/>
      <c r="L11" s="22"/>
      <c r="N11" s="21"/>
      <c r="Y11" s="9"/>
      <c r="Z11" s="9"/>
      <c r="AA11" s="9"/>
      <c r="AB11" s="14"/>
      <c r="AC11" s="16"/>
      <c r="AD11" s="16"/>
      <c r="AE11" s="16"/>
      <c r="AF11" s="9"/>
      <c r="AG11" s="1"/>
    </row>
    <row r="12" spans="2:33" s="8" customFormat="1" ht="32.25" thickBot="1" x14ac:dyDescent="0.25">
      <c r="B12" s="23" t="s">
        <v>10</v>
      </c>
      <c r="C12" s="167" t="s">
        <v>11</v>
      </c>
      <c r="D12" s="167"/>
      <c r="E12" s="167"/>
      <c r="F12" s="167"/>
      <c r="G12" s="24" t="s">
        <v>12</v>
      </c>
      <c r="H12" s="24" t="s">
        <v>13</v>
      </c>
      <c r="I12" s="23" t="s">
        <v>10</v>
      </c>
      <c r="J12" s="167" t="s">
        <v>14</v>
      </c>
      <c r="K12" s="167"/>
      <c r="L12" s="167"/>
      <c r="M12" s="167"/>
      <c r="N12" s="24" t="s">
        <v>12</v>
      </c>
      <c r="O12" s="24" t="s">
        <v>13</v>
      </c>
      <c r="P12" s="23" t="s">
        <v>10</v>
      </c>
      <c r="Q12" s="167" t="s">
        <v>15</v>
      </c>
      <c r="R12" s="167"/>
      <c r="S12" s="167"/>
      <c r="T12" s="167"/>
      <c r="U12" s="24" t="s">
        <v>12</v>
      </c>
      <c r="V12" s="24" t="s">
        <v>13</v>
      </c>
      <c r="W12" s="113" t="s">
        <v>16</v>
      </c>
      <c r="X12" s="117"/>
      <c r="Y12" s="9"/>
      <c r="Z12" s="9"/>
      <c r="AA12" s="9"/>
      <c r="AB12" s="14"/>
      <c r="AC12" s="16"/>
      <c r="AD12" s="16"/>
      <c r="AE12" s="16"/>
      <c r="AF12" s="9"/>
      <c r="AG12" s="1"/>
    </row>
    <row r="13" spans="2:33" s="27" customFormat="1" x14ac:dyDescent="0.2">
      <c r="B13" s="140" t="s">
        <v>17</v>
      </c>
      <c r="C13" s="169"/>
      <c r="D13" s="169"/>
      <c r="E13" s="169"/>
      <c r="F13" s="169"/>
      <c r="G13" s="25"/>
      <c r="H13" s="25"/>
      <c r="I13" s="141" t="s">
        <v>17</v>
      </c>
      <c r="J13" s="169"/>
      <c r="K13" s="169"/>
      <c r="L13" s="169"/>
      <c r="M13" s="169"/>
      <c r="N13" s="25"/>
      <c r="O13" s="25"/>
      <c r="P13" s="141" t="s">
        <v>17</v>
      </c>
      <c r="Q13" s="169"/>
      <c r="R13" s="169"/>
      <c r="S13" s="169"/>
      <c r="T13" s="169"/>
      <c r="U13" s="25"/>
      <c r="V13" s="25"/>
      <c r="W13" s="114"/>
      <c r="X13" s="34"/>
      <c r="Y13" s="9"/>
      <c r="Z13" s="9"/>
      <c r="AA13" s="9"/>
      <c r="AB13" s="14"/>
      <c r="AC13" s="16"/>
      <c r="AD13" s="16"/>
      <c r="AE13" s="16"/>
      <c r="AF13" s="9"/>
      <c r="AG13" s="1"/>
    </row>
    <row r="14" spans="2:33" s="27" customFormat="1" x14ac:dyDescent="0.2">
      <c r="B14" s="142">
        <v>2</v>
      </c>
      <c r="C14" s="170"/>
      <c r="D14" s="170"/>
      <c r="E14" s="170"/>
      <c r="F14" s="170"/>
      <c r="G14" s="28"/>
      <c r="H14" s="28"/>
      <c r="I14" s="143">
        <v>2</v>
      </c>
      <c r="J14" s="170"/>
      <c r="K14" s="170"/>
      <c r="L14" s="170"/>
      <c r="M14" s="170"/>
      <c r="N14" s="28"/>
      <c r="O14" s="28"/>
      <c r="P14" s="143">
        <v>2</v>
      </c>
      <c r="Q14" s="170"/>
      <c r="R14" s="170"/>
      <c r="S14" s="170"/>
      <c r="T14" s="170"/>
      <c r="U14" s="28"/>
      <c r="V14" s="28"/>
      <c r="W14" s="115"/>
      <c r="X14" s="34"/>
      <c r="Y14" s="9"/>
      <c r="Z14" s="9"/>
      <c r="AA14" s="9"/>
      <c r="AB14" s="14"/>
      <c r="AC14" s="16"/>
      <c r="AD14" s="16"/>
      <c r="AE14" s="16"/>
      <c r="AF14" s="9"/>
      <c r="AG14" s="1"/>
    </row>
    <row r="15" spans="2:33" s="27" customFormat="1" x14ac:dyDescent="0.2">
      <c r="B15" s="144">
        <v>2.8</v>
      </c>
      <c r="C15" s="170"/>
      <c r="D15" s="170"/>
      <c r="E15" s="170"/>
      <c r="F15" s="170"/>
      <c r="G15" s="28"/>
      <c r="H15" s="28"/>
      <c r="I15" s="145">
        <v>2.8</v>
      </c>
      <c r="J15" s="170"/>
      <c r="K15" s="170"/>
      <c r="L15" s="170"/>
      <c r="M15" s="170"/>
      <c r="N15" s="28"/>
      <c r="O15" s="28"/>
      <c r="P15" s="145">
        <v>2.8</v>
      </c>
      <c r="Q15" s="170"/>
      <c r="R15" s="170"/>
      <c r="S15" s="170"/>
      <c r="T15" s="170"/>
      <c r="U15" s="28"/>
      <c r="V15" s="28"/>
      <c r="W15" s="115"/>
      <c r="X15" s="34"/>
      <c r="Y15" s="9"/>
      <c r="Z15" s="9"/>
      <c r="AA15" s="9"/>
      <c r="AB15" s="14"/>
      <c r="AC15" s="16"/>
      <c r="AD15" s="16"/>
      <c r="AE15" s="16"/>
      <c r="AF15" s="9"/>
      <c r="AG15" s="1"/>
    </row>
    <row r="16" spans="2:33" s="27" customFormat="1" x14ac:dyDescent="0.2">
      <c r="B16" s="142">
        <v>4</v>
      </c>
      <c r="C16" s="170"/>
      <c r="D16" s="170"/>
      <c r="E16" s="170"/>
      <c r="F16" s="170"/>
      <c r="G16" s="28"/>
      <c r="H16" s="28"/>
      <c r="I16" s="143">
        <v>4</v>
      </c>
      <c r="J16" s="170"/>
      <c r="K16" s="170"/>
      <c r="L16" s="170"/>
      <c r="M16" s="170"/>
      <c r="N16" s="28"/>
      <c r="O16" s="28"/>
      <c r="P16" s="143">
        <v>4</v>
      </c>
      <c r="Q16" s="170"/>
      <c r="R16" s="170"/>
      <c r="S16" s="170"/>
      <c r="T16" s="170"/>
      <c r="U16" s="28"/>
      <c r="V16" s="28"/>
      <c r="W16" s="115"/>
      <c r="X16" s="34"/>
      <c r="Y16" s="9"/>
      <c r="Z16" s="9"/>
      <c r="AA16" s="9"/>
      <c r="AB16" s="14"/>
      <c r="AC16" s="9"/>
      <c r="AD16" s="9"/>
      <c r="AE16" s="9"/>
      <c r="AF16" s="9"/>
      <c r="AG16" s="1"/>
    </row>
    <row r="17" spans="2:33" s="27" customFormat="1" ht="18" x14ac:dyDescent="0.25">
      <c r="B17" s="142">
        <v>5.6</v>
      </c>
      <c r="C17" s="170"/>
      <c r="D17" s="170"/>
      <c r="E17" s="170"/>
      <c r="F17" s="170"/>
      <c r="G17" s="28"/>
      <c r="H17" s="28"/>
      <c r="I17" s="143">
        <v>5.6</v>
      </c>
      <c r="J17" s="170"/>
      <c r="K17" s="170"/>
      <c r="L17" s="170"/>
      <c r="M17" s="170"/>
      <c r="N17" s="28"/>
      <c r="O17" s="28"/>
      <c r="P17" s="143">
        <v>5.6</v>
      </c>
      <c r="Q17" s="170"/>
      <c r="R17" s="170"/>
      <c r="S17" s="170"/>
      <c r="T17" s="170"/>
      <c r="U17" s="28"/>
      <c r="V17" s="28"/>
      <c r="W17" s="115"/>
      <c r="X17" s="34"/>
      <c r="Y17" s="29" t="s">
        <v>18</v>
      </c>
      <c r="Z17" s="30"/>
      <c r="AA17" s="30"/>
      <c r="AB17" s="31"/>
      <c r="AC17" s="32"/>
      <c r="AD17" s="32"/>
      <c r="AE17" s="32"/>
      <c r="AF17" s="32"/>
      <c r="AG17" s="1"/>
    </row>
    <row r="18" spans="2:33" s="27" customFormat="1" x14ac:dyDescent="0.2">
      <c r="B18" s="142">
        <v>8</v>
      </c>
      <c r="C18" s="170"/>
      <c r="D18" s="170"/>
      <c r="E18" s="170"/>
      <c r="F18" s="170"/>
      <c r="G18" s="28"/>
      <c r="H18" s="28"/>
      <c r="I18" s="143">
        <v>8</v>
      </c>
      <c r="J18" s="170"/>
      <c r="K18" s="170"/>
      <c r="L18" s="170"/>
      <c r="M18" s="170"/>
      <c r="N18" s="28"/>
      <c r="O18" s="28"/>
      <c r="P18" s="143">
        <v>8</v>
      </c>
      <c r="Q18" s="170"/>
      <c r="R18" s="170"/>
      <c r="S18" s="170"/>
      <c r="T18" s="170"/>
      <c r="U18" s="28"/>
      <c r="V18" s="28"/>
      <c r="W18" s="115"/>
      <c r="X18" s="34"/>
      <c r="Y18" s="32" t="s">
        <v>19</v>
      </c>
      <c r="Z18" s="171" t="s">
        <v>20</v>
      </c>
      <c r="AA18" s="171"/>
      <c r="AB18" s="171"/>
      <c r="AC18" s="171"/>
      <c r="AD18" s="171"/>
      <c r="AE18" s="171"/>
      <c r="AF18" s="171"/>
      <c r="AG18" s="8"/>
    </row>
    <row r="19" spans="2:33" s="27" customFormat="1" x14ac:dyDescent="0.2">
      <c r="B19" s="142">
        <v>11</v>
      </c>
      <c r="C19" s="170"/>
      <c r="D19" s="170"/>
      <c r="E19" s="170"/>
      <c r="F19" s="170"/>
      <c r="G19" s="28"/>
      <c r="H19" s="28"/>
      <c r="I19" s="143">
        <v>11</v>
      </c>
      <c r="J19" s="170"/>
      <c r="K19" s="170"/>
      <c r="L19" s="170"/>
      <c r="M19" s="170"/>
      <c r="N19" s="28"/>
      <c r="O19" s="28"/>
      <c r="P19" s="143">
        <v>11</v>
      </c>
      <c r="Q19" s="170"/>
      <c r="R19" s="170"/>
      <c r="S19" s="170"/>
      <c r="T19" s="170"/>
      <c r="U19" s="28"/>
      <c r="V19" s="28"/>
      <c r="W19" s="115"/>
      <c r="X19" s="34"/>
      <c r="Y19" s="33"/>
      <c r="Z19" s="172"/>
      <c r="AA19" s="172"/>
      <c r="AB19" s="172"/>
      <c r="AC19" s="172"/>
      <c r="AD19" s="172"/>
      <c r="AE19" s="172"/>
      <c r="AF19" s="172"/>
    </row>
    <row r="20" spans="2:33" s="27" customFormat="1" x14ac:dyDescent="0.2">
      <c r="B20" s="142">
        <v>16</v>
      </c>
      <c r="C20" s="170"/>
      <c r="D20" s="170"/>
      <c r="E20" s="170"/>
      <c r="F20" s="170"/>
      <c r="G20" s="28"/>
      <c r="H20" s="28"/>
      <c r="I20" s="143">
        <v>16</v>
      </c>
      <c r="J20" s="170"/>
      <c r="K20" s="170"/>
      <c r="L20" s="170"/>
      <c r="M20" s="170"/>
      <c r="N20" s="28"/>
      <c r="O20" s="28"/>
      <c r="P20" s="143">
        <v>16</v>
      </c>
      <c r="Q20" s="170"/>
      <c r="R20" s="170"/>
      <c r="S20" s="170"/>
      <c r="T20" s="170"/>
      <c r="U20" s="28"/>
      <c r="V20" s="28"/>
      <c r="W20" s="115"/>
      <c r="X20" s="34"/>
      <c r="Y20" s="33"/>
      <c r="Z20" s="172"/>
      <c r="AA20" s="172"/>
      <c r="AB20" s="172"/>
      <c r="AC20" s="172"/>
      <c r="AD20" s="172"/>
      <c r="AE20" s="172"/>
      <c r="AF20" s="172"/>
    </row>
    <row r="21" spans="2:33" s="27" customFormat="1" x14ac:dyDescent="0.2">
      <c r="B21" s="142">
        <v>22.5</v>
      </c>
      <c r="C21" s="170"/>
      <c r="D21" s="170"/>
      <c r="E21" s="170"/>
      <c r="F21" s="170"/>
      <c r="G21" s="28"/>
      <c r="H21" s="28"/>
      <c r="I21" s="143">
        <v>22.5</v>
      </c>
      <c r="J21" s="170"/>
      <c r="K21" s="170"/>
      <c r="L21" s="170"/>
      <c r="M21" s="170"/>
      <c r="N21" s="28"/>
      <c r="O21" s="28"/>
      <c r="P21" s="143">
        <v>22.5</v>
      </c>
      <c r="Q21" s="170"/>
      <c r="R21" s="170"/>
      <c r="S21" s="170"/>
      <c r="T21" s="170"/>
      <c r="U21" s="28"/>
      <c r="V21" s="28"/>
      <c r="W21" s="115"/>
      <c r="X21" s="34"/>
      <c r="Y21" s="26"/>
      <c r="Z21" s="172"/>
      <c r="AA21" s="172"/>
      <c r="AB21" s="172"/>
      <c r="AC21" s="172"/>
      <c r="AD21" s="172"/>
      <c r="AE21" s="172"/>
      <c r="AF21" s="172"/>
    </row>
    <row r="22" spans="2:33" s="27" customFormat="1" x14ac:dyDescent="0.2">
      <c r="B22" s="142">
        <v>32</v>
      </c>
      <c r="C22" s="170"/>
      <c r="D22" s="170"/>
      <c r="E22" s="170"/>
      <c r="F22" s="170"/>
      <c r="G22" s="28"/>
      <c r="H22" s="28"/>
      <c r="I22" s="143">
        <v>32</v>
      </c>
      <c r="J22" s="170"/>
      <c r="K22" s="170"/>
      <c r="L22" s="170"/>
      <c r="M22" s="170"/>
      <c r="N22" s="28"/>
      <c r="O22" s="28"/>
      <c r="P22" s="143">
        <v>32</v>
      </c>
      <c r="Q22" s="170"/>
      <c r="R22" s="170"/>
      <c r="S22" s="170"/>
      <c r="T22" s="170"/>
      <c r="U22" s="28"/>
      <c r="V22" s="28"/>
      <c r="W22" s="115"/>
      <c r="X22" s="34"/>
      <c r="Y22" s="26"/>
      <c r="Z22" s="172"/>
      <c r="AA22" s="172"/>
      <c r="AB22" s="172"/>
      <c r="AC22" s="172"/>
      <c r="AD22" s="172"/>
      <c r="AE22" s="172"/>
      <c r="AF22" s="172"/>
    </row>
    <row r="23" spans="2:33" s="27" customFormat="1" x14ac:dyDescent="0.2">
      <c r="B23" s="142">
        <v>45</v>
      </c>
      <c r="C23" s="170"/>
      <c r="D23" s="170"/>
      <c r="E23" s="170"/>
      <c r="F23" s="170"/>
      <c r="G23" s="28"/>
      <c r="H23" s="28"/>
      <c r="I23" s="143">
        <v>45</v>
      </c>
      <c r="J23" s="170"/>
      <c r="K23" s="170"/>
      <c r="L23" s="170"/>
      <c r="M23" s="170"/>
      <c r="N23" s="28"/>
      <c r="O23" s="28"/>
      <c r="P23" s="143">
        <v>45</v>
      </c>
      <c r="Q23" s="170"/>
      <c r="R23" s="170"/>
      <c r="S23" s="170"/>
      <c r="T23" s="170"/>
      <c r="U23" s="28"/>
      <c r="V23" s="28"/>
      <c r="W23" s="115"/>
      <c r="X23" s="34"/>
      <c r="Y23" s="26"/>
      <c r="Z23" s="172"/>
      <c r="AA23" s="172"/>
      <c r="AB23" s="172"/>
      <c r="AC23" s="172"/>
      <c r="AD23" s="172"/>
      <c r="AE23" s="172"/>
      <c r="AF23" s="172"/>
    </row>
    <row r="24" spans="2:33" s="27" customFormat="1" x14ac:dyDescent="0.2">
      <c r="B24" s="146">
        <v>64</v>
      </c>
      <c r="C24" s="170"/>
      <c r="D24" s="170"/>
      <c r="E24" s="170"/>
      <c r="F24" s="170"/>
      <c r="G24" s="28"/>
      <c r="H24" s="28"/>
      <c r="I24" s="147">
        <v>64</v>
      </c>
      <c r="J24" s="170"/>
      <c r="K24" s="170"/>
      <c r="L24" s="170"/>
      <c r="M24" s="170"/>
      <c r="N24" s="28"/>
      <c r="O24" s="28"/>
      <c r="P24" s="147">
        <v>64</v>
      </c>
      <c r="Q24" s="170"/>
      <c r="R24" s="170"/>
      <c r="S24" s="170"/>
      <c r="T24" s="170"/>
      <c r="U24" s="28"/>
      <c r="V24" s="28"/>
      <c r="W24" s="115"/>
      <c r="X24" s="34"/>
      <c r="Y24" s="26"/>
      <c r="Z24" s="172"/>
      <c r="AA24" s="172"/>
      <c r="AB24" s="172"/>
      <c r="AC24" s="172"/>
      <c r="AD24" s="172"/>
      <c r="AE24" s="172"/>
      <c r="AF24" s="172"/>
    </row>
    <row r="25" spans="2:33" s="27" customFormat="1" x14ac:dyDescent="0.2">
      <c r="B25" s="142">
        <v>90</v>
      </c>
      <c r="C25" s="170"/>
      <c r="D25" s="170"/>
      <c r="E25" s="170"/>
      <c r="F25" s="170"/>
      <c r="G25" s="28"/>
      <c r="H25" s="28"/>
      <c r="I25" s="143">
        <v>90</v>
      </c>
      <c r="J25" s="170"/>
      <c r="K25" s="170"/>
      <c r="L25" s="170"/>
      <c r="M25" s="170"/>
      <c r="N25" s="28"/>
      <c r="O25" s="28"/>
      <c r="P25" s="143">
        <v>90</v>
      </c>
      <c r="Q25" s="170"/>
      <c r="R25" s="170"/>
      <c r="S25" s="170"/>
      <c r="T25" s="170"/>
      <c r="U25" s="28"/>
      <c r="V25" s="28"/>
      <c r="W25" s="115"/>
      <c r="X25" s="34"/>
      <c r="Y25" s="26"/>
      <c r="Z25" s="172"/>
      <c r="AA25" s="172"/>
      <c r="AB25" s="172"/>
      <c r="AC25" s="172"/>
      <c r="AD25" s="172"/>
      <c r="AE25" s="172"/>
      <c r="AF25" s="172"/>
    </row>
    <row r="26" spans="2:33" s="27" customFormat="1" x14ac:dyDescent="0.2">
      <c r="B26" s="144">
        <v>128</v>
      </c>
      <c r="C26" s="170"/>
      <c r="D26" s="170"/>
      <c r="E26" s="170"/>
      <c r="F26" s="170"/>
      <c r="G26" s="28"/>
      <c r="H26" s="28"/>
      <c r="I26" s="145">
        <v>128</v>
      </c>
      <c r="J26" s="170"/>
      <c r="K26" s="170"/>
      <c r="L26" s="170"/>
      <c r="M26" s="170"/>
      <c r="N26" s="28"/>
      <c r="O26" s="28"/>
      <c r="P26" s="145">
        <v>128</v>
      </c>
      <c r="Q26" s="170"/>
      <c r="R26" s="170"/>
      <c r="S26" s="170"/>
      <c r="T26" s="170"/>
      <c r="U26" s="28"/>
      <c r="V26" s="28"/>
      <c r="W26" s="115"/>
      <c r="X26" s="34"/>
      <c r="Y26" s="26"/>
      <c r="Z26" s="172"/>
      <c r="AA26" s="172"/>
      <c r="AB26" s="172"/>
      <c r="AC26" s="172"/>
      <c r="AD26" s="172"/>
      <c r="AE26" s="172"/>
      <c r="AF26" s="172"/>
    </row>
    <row r="27" spans="2:33" s="27" customFormat="1" x14ac:dyDescent="0.2">
      <c r="B27" s="144">
        <v>180</v>
      </c>
      <c r="C27" s="170"/>
      <c r="D27" s="170"/>
      <c r="E27" s="170"/>
      <c r="F27" s="170"/>
      <c r="G27" s="28"/>
      <c r="H27" s="28"/>
      <c r="I27" s="145">
        <v>180</v>
      </c>
      <c r="J27" s="170"/>
      <c r="K27" s="170"/>
      <c r="L27" s="170"/>
      <c r="M27" s="170"/>
      <c r="N27" s="28"/>
      <c r="O27" s="28"/>
      <c r="P27" s="145">
        <v>180</v>
      </c>
      <c r="Q27" s="170"/>
      <c r="R27" s="170"/>
      <c r="S27" s="170"/>
      <c r="T27" s="170"/>
      <c r="U27" s="28"/>
      <c r="V27" s="28"/>
      <c r="W27" s="115"/>
      <c r="X27" s="34"/>
      <c r="Y27" s="26"/>
      <c r="Z27" s="172"/>
      <c r="AA27" s="172"/>
      <c r="AB27" s="172"/>
      <c r="AC27" s="172"/>
      <c r="AD27" s="172"/>
      <c r="AE27" s="172"/>
      <c r="AF27" s="172"/>
    </row>
    <row r="28" spans="2:33" s="27" customFormat="1" x14ac:dyDescent="0.2">
      <c r="B28" s="144">
        <v>256</v>
      </c>
      <c r="C28" s="170"/>
      <c r="D28" s="170"/>
      <c r="E28" s="170"/>
      <c r="F28" s="170"/>
      <c r="G28" s="28"/>
      <c r="H28" s="28"/>
      <c r="I28" s="145">
        <v>256</v>
      </c>
      <c r="J28" s="170"/>
      <c r="K28" s="170"/>
      <c r="L28" s="170"/>
      <c r="M28" s="170"/>
      <c r="N28" s="28"/>
      <c r="O28" s="28"/>
      <c r="P28" s="145">
        <v>256</v>
      </c>
      <c r="Q28" s="170"/>
      <c r="R28" s="170"/>
      <c r="S28" s="170"/>
      <c r="T28" s="170"/>
      <c r="U28" s="28"/>
      <c r="V28" s="28"/>
      <c r="W28" s="115"/>
      <c r="X28" s="34"/>
      <c r="Y28" s="26"/>
      <c r="Z28" s="172"/>
      <c r="AA28" s="172"/>
      <c r="AB28" s="172"/>
      <c r="AC28" s="172"/>
      <c r="AD28" s="172"/>
      <c r="AE28" s="172"/>
      <c r="AF28" s="172"/>
    </row>
    <row r="29" spans="2:33" s="27" customFormat="1" ht="17.25" x14ac:dyDescent="0.25">
      <c r="B29" s="144">
        <v>360</v>
      </c>
      <c r="C29" s="170"/>
      <c r="D29" s="170"/>
      <c r="E29" s="170"/>
      <c r="F29" s="170"/>
      <c r="G29" s="28"/>
      <c r="H29" s="28"/>
      <c r="I29" s="145">
        <v>360</v>
      </c>
      <c r="J29" s="170"/>
      <c r="K29" s="170"/>
      <c r="L29" s="170"/>
      <c r="M29" s="170"/>
      <c r="N29" s="28"/>
      <c r="O29" s="28"/>
      <c r="P29" s="145">
        <v>360</v>
      </c>
      <c r="Q29" s="170"/>
      <c r="R29" s="170"/>
      <c r="S29" s="170"/>
      <c r="T29" s="170"/>
      <c r="U29" s="28"/>
      <c r="V29" s="28"/>
      <c r="W29" s="115"/>
      <c r="X29" s="34"/>
      <c r="Y29" s="26"/>
      <c r="Z29" s="172"/>
      <c r="AA29" s="172"/>
      <c r="AB29" s="172"/>
      <c r="AC29" s="172"/>
      <c r="AD29" s="172"/>
      <c r="AE29" s="172"/>
      <c r="AF29" s="172"/>
      <c r="AG29" s="35"/>
    </row>
    <row r="30" spans="2:33" s="27" customFormat="1" ht="18" thickBot="1" x14ac:dyDescent="0.3">
      <c r="B30" s="148">
        <v>720</v>
      </c>
      <c r="C30" s="176"/>
      <c r="D30" s="177"/>
      <c r="E30" s="177"/>
      <c r="F30" s="178"/>
      <c r="G30" s="28"/>
      <c r="H30" s="28"/>
      <c r="I30" s="149">
        <v>720</v>
      </c>
      <c r="J30" s="176"/>
      <c r="K30" s="177"/>
      <c r="L30" s="177"/>
      <c r="M30" s="178"/>
      <c r="N30" s="28"/>
      <c r="O30" s="28"/>
      <c r="P30" s="149">
        <v>720</v>
      </c>
      <c r="Q30" s="170"/>
      <c r="R30" s="170"/>
      <c r="S30" s="170"/>
      <c r="T30" s="170"/>
      <c r="U30" s="28"/>
      <c r="V30" s="28"/>
      <c r="W30" s="116"/>
      <c r="X30" s="34"/>
      <c r="Y30" s="26"/>
      <c r="Z30" s="173"/>
      <c r="AA30" s="174"/>
      <c r="AB30" s="174"/>
      <c r="AC30" s="174"/>
      <c r="AD30" s="174"/>
      <c r="AE30" s="174"/>
      <c r="AF30" s="175"/>
      <c r="AG30" s="35"/>
    </row>
    <row r="31" spans="2:33" s="27" customFormat="1" x14ac:dyDescent="0.2">
      <c r="H31" s="36"/>
      <c r="Y31" s="26"/>
      <c r="Z31" s="173"/>
      <c r="AA31" s="174"/>
      <c r="AB31" s="174"/>
      <c r="AC31" s="174"/>
      <c r="AD31" s="174"/>
      <c r="AE31" s="174"/>
      <c r="AF31" s="175"/>
    </row>
    <row r="32" spans="2:33" s="27" customFormat="1" ht="15" thickBot="1" x14ac:dyDescent="0.25">
      <c r="C32" s="184" t="s">
        <v>21</v>
      </c>
      <c r="D32" s="184"/>
      <c r="E32" s="184"/>
      <c r="F32" s="184"/>
      <c r="G32" s="184"/>
      <c r="H32" s="184"/>
      <c r="I32" s="37"/>
      <c r="J32" s="184" t="s">
        <v>22</v>
      </c>
      <c r="K32" s="184"/>
      <c r="L32" s="184"/>
      <c r="M32" s="184"/>
      <c r="N32" s="184"/>
      <c r="O32" s="184"/>
      <c r="P32" s="37"/>
      <c r="Q32" s="184" t="s">
        <v>23</v>
      </c>
      <c r="R32" s="184"/>
      <c r="S32" s="184"/>
      <c r="T32" s="184"/>
      <c r="U32" s="184"/>
      <c r="V32" s="184"/>
      <c r="Y32" s="26"/>
      <c r="Z32" s="173"/>
      <c r="AA32" s="174"/>
      <c r="AB32" s="174"/>
      <c r="AC32" s="174"/>
      <c r="AD32" s="174"/>
      <c r="AE32" s="174"/>
      <c r="AF32" s="175"/>
    </row>
    <row r="33" spans="2:34" s="27" customFormat="1" x14ac:dyDescent="0.2">
      <c r="C33" s="38"/>
      <c r="D33" s="39"/>
      <c r="E33" s="39"/>
      <c r="F33" s="39"/>
      <c r="G33" s="185"/>
      <c r="H33" s="186"/>
      <c r="I33" s="30"/>
      <c r="J33" s="38"/>
      <c r="K33" s="39"/>
      <c r="L33" s="39"/>
      <c r="M33" s="39"/>
      <c r="N33" s="185"/>
      <c r="O33" s="186"/>
      <c r="Q33" s="38"/>
      <c r="R33" s="39"/>
      <c r="S33" s="39"/>
      <c r="T33" s="39"/>
      <c r="U33" s="185"/>
      <c r="V33" s="186"/>
      <c r="Y33" s="26"/>
      <c r="Z33" s="173"/>
      <c r="AA33" s="174"/>
      <c r="AB33" s="174"/>
      <c r="AC33" s="174"/>
      <c r="AD33" s="174"/>
      <c r="AE33" s="174"/>
      <c r="AF33" s="175"/>
    </row>
    <row r="34" spans="2:34" s="27" customFormat="1" x14ac:dyDescent="0.2">
      <c r="C34" s="40"/>
      <c r="D34" s="41"/>
      <c r="E34" s="41"/>
      <c r="F34" s="41"/>
      <c r="G34" s="179"/>
      <c r="H34" s="180"/>
      <c r="I34" s="30"/>
      <c r="J34" s="40"/>
      <c r="K34" s="41"/>
      <c r="L34" s="41"/>
      <c r="M34" s="41"/>
      <c r="N34" s="179"/>
      <c r="O34" s="180"/>
      <c r="Q34" s="40"/>
      <c r="R34" s="41"/>
      <c r="S34" s="41"/>
      <c r="T34" s="41"/>
      <c r="U34" s="179"/>
      <c r="V34" s="180"/>
      <c r="Y34" s="57"/>
      <c r="Z34" s="173"/>
      <c r="AA34" s="174"/>
      <c r="AB34" s="174"/>
      <c r="AC34" s="174"/>
      <c r="AD34" s="174"/>
      <c r="AE34" s="174"/>
      <c r="AF34" s="175"/>
    </row>
    <row r="35" spans="2:34" s="27" customFormat="1" x14ac:dyDescent="0.2">
      <c r="C35" s="40"/>
      <c r="D35" s="41"/>
      <c r="E35" s="41"/>
      <c r="F35" s="41"/>
      <c r="G35" s="179"/>
      <c r="H35" s="180"/>
      <c r="I35" s="30"/>
      <c r="J35" s="40"/>
      <c r="K35" s="41"/>
      <c r="L35" s="41"/>
      <c r="M35" s="41"/>
      <c r="N35" s="179"/>
      <c r="O35" s="180"/>
      <c r="Q35" s="40"/>
      <c r="R35" s="41"/>
      <c r="S35" s="41"/>
      <c r="T35" s="41"/>
      <c r="U35" s="179"/>
      <c r="V35" s="180"/>
      <c r="Y35" s="26"/>
      <c r="Z35" s="173"/>
      <c r="AA35" s="174"/>
      <c r="AB35" s="174"/>
      <c r="AC35" s="174"/>
      <c r="AD35" s="174"/>
      <c r="AE35" s="174"/>
      <c r="AF35" s="175"/>
    </row>
    <row r="36" spans="2:34" s="27" customFormat="1" ht="15" thickBot="1" x14ac:dyDescent="0.25">
      <c r="C36" s="44"/>
      <c r="D36" s="45"/>
      <c r="E36" s="45"/>
      <c r="F36" s="45"/>
      <c r="G36" s="181"/>
      <c r="H36" s="182"/>
      <c r="I36" s="30"/>
      <c r="J36" s="44"/>
      <c r="K36" s="45"/>
      <c r="L36" s="45"/>
      <c r="M36" s="45"/>
      <c r="N36" s="46"/>
      <c r="O36" s="47"/>
      <c r="Q36" s="44"/>
      <c r="R36" s="45"/>
      <c r="S36" s="45"/>
      <c r="T36" s="45"/>
      <c r="U36" s="181"/>
      <c r="V36" s="182"/>
      <c r="Z36" s="43"/>
      <c r="AA36" s="183"/>
      <c r="AB36" s="183"/>
      <c r="AC36" s="183"/>
      <c r="AD36" s="37"/>
      <c r="AF36" s="17"/>
    </row>
    <row r="37" spans="2:34" s="27" customFormat="1" x14ac:dyDescent="0.2">
      <c r="B37" s="1" t="s">
        <v>79</v>
      </c>
      <c r="C37" s="127" t="s">
        <v>127</v>
      </c>
      <c r="G37" s="1"/>
      <c r="H37" s="36"/>
      <c r="K37" s="164" t="s">
        <v>113</v>
      </c>
      <c r="L37" s="164"/>
      <c r="M37" s="128">
        <v>184</v>
      </c>
      <c r="N37" s="1"/>
      <c r="R37" s="42"/>
      <c r="S37" s="130" t="s">
        <v>81</v>
      </c>
      <c r="T37" s="129">
        <v>1</v>
      </c>
      <c r="U37" s="27" t="s">
        <v>114</v>
      </c>
      <c r="V37" s="129">
        <v>2</v>
      </c>
      <c r="Y37" s="1" t="s">
        <v>79</v>
      </c>
      <c r="Z37" s="6"/>
      <c r="AA37" s="1"/>
      <c r="AB37" s="130" t="s">
        <v>113</v>
      </c>
      <c r="AC37" s="6"/>
      <c r="AE37" s="1" t="s">
        <v>81</v>
      </c>
      <c r="AF37" s="119"/>
      <c r="AG37" s="126" t="s">
        <v>114</v>
      </c>
      <c r="AH37" s="131"/>
    </row>
    <row r="38" spans="2:34" s="27" customFormat="1" x14ac:dyDescent="0.2">
      <c r="G38" s="30"/>
      <c r="H38" s="48"/>
      <c r="I38" s="30"/>
      <c r="J38" s="30"/>
      <c r="K38" s="30"/>
      <c r="L38" s="30"/>
      <c r="M38" s="30"/>
      <c r="N38" s="31"/>
      <c r="O38" s="32"/>
      <c r="P38" s="32"/>
      <c r="Q38" s="32"/>
      <c r="R38" s="32"/>
      <c r="S38" s="32"/>
      <c r="T38" s="32"/>
      <c r="AA38" s="37"/>
      <c r="AB38" s="49"/>
      <c r="AC38" s="37"/>
      <c r="AE38" s="32"/>
      <c r="AF38" s="32"/>
    </row>
    <row r="39" spans="2:34" s="27" customFormat="1" x14ac:dyDescent="0.2">
      <c r="H39" s="36"/>
      <c r="Z39" s="32"/>
      <c r="AA39" s="30"/>
      <c r="AB39" s="30"/>
      <c r="AC39" s="31"/>
      <c r="AD39" s="32"/>
      <c r="AE39" s="32"/>
      <c r="AF39" s="32"/>
    </row>
    <row r="40" spans="2:34" s="27" customFormat="1" x14ac:dyDescent="0.2">
      <c r="E40" s="102"/>
      <c r="F40" s="102"/>
      <c r="G40" s="102"/>
      <c r="H40" s="103"/>
      <c r="I40" s="102"/>
      <c r="J40" s="102"/>
      <c r="K40" s="102"/>
      <c r="L40" s="102"/>
      <c r="M40" s="102"/>
      <c r="N40" s="102"/>
      <c r="O40" s="102"/>
      <c r="P40" s="102"/>
      <c r="Q40" s="102"/>
      <c r="R40" s="102"/>
      <c r="S40" s="102"/>
      <c r="T40" s="102"/>
      <c r="U40" s="102"/>
      <c r="V40" s="102"/>
      <c r="W40" s="102" t="s">
        <v>87</v>
      </c>
      <c r="X40" s="102"/>
      <c r="Z40" s="30"/>
      <c r="AA40" s="30"/>
      <c r="AB40" s="30"/>
      <c r="AC40" s="31"/>
      <c r="AD40" s="32"/>
      <c r="AF40" s="32"/>
    </row>
    <row r="41" spans="2:34" s="27" customFormat="1" ht="15" x14ac:dyDescent="0.25">
      <c r="E41" s="99" t="s">
        <v>82</v>
      </c>
      <c r="F41" s="99" t="s">
        <v>10</v>
      </c>
      <c r="G41" s="102"/>
      <c r="H41" s="102"/>
      <c r="I41" s="102"/>
      <c r="J41" s="102"/>
      <c r="K41" s="102"/>
      <c r="L41" s="99" t="s">
        <v>82</v>
      </c>
      <c r="M41" s="99" t="s">
        <v>10</v>
      </c>
      <c r="N41" s="102"/>
      <c r="O41" s="102"/>
      <c r="P41" s="102"/>
      <c r="Q41" s="102"/>
      <c r="R41" s="102"/>
      <c r="S41" s="99" t="s">
        <v>82</v>
      </c>
      <c r="T41" s="99" t="s">
        <v>10</v>
      </c>
      <c r="U41" s="102"/>
      <c r="V41" s="102"/>
      <c r="W41" s="99" t="s">
        <v>10</v>
      </c>
      <c r="X41" s="106"/>
      <c r="Z41" s="30"/>
      <c r="AA41" s="30"/>
      <c r="AB41" s="30"/>
      <c r="AC41" s="31"/>
      <c r="AD41" s="32"/>
      <c r="AF41" s="32"/>
    </row>
    <row r="42" spans="2:34" s="27" customFormat="1" ht="15" x14ac:dyDescent="0.25">
      <c r="E42" s="99">
        <v>16</v>
      </c>
      <c r="F42" s="100" t="e">
        <f ca="1">10^(FORECAST(E42,LOG(OFFSET(B$14:B$29,MATCH(E42,H$14:H$29,1)-1,0,2)),OFFSET(H$14:H$29,MATCH(E42,H$14:H$29,1)-1,0,2)))</f>
        <v>#N/A</v>
      </c>
      <c r="G42" s="102"/>
      <c r="H42" s="102"/>
      <c r="I42" s="102"/>
      <c r="J42" s="102"/>
      <c r="K42" s="102"/>
      <c r="L42" s="99">
        <v>16</v>
      </c>
      <c r="M42" s="100" t="e">
        <f ca="1">10^(FORECAST(L42,LOG(OFFSET(I$14:I$29,MATCH(L42,O$14:O$29,1)-1,0,2)),OFFSET(O$14:O$29,MATCH(L42,O$14:O$29,1)-1,0,2)))</f>
        <v>#N/A</v>
      </c>
      <c r="N42" s="102"/>
      <c r="O42" s="102"/>
      <c r="P42" s="102"/>
      <c r="Q42" s="102"/>
      <c r="R42" s="102"/>
      <c r="S42" s="99">
        <v>16</v>
      </c>
      <c r="T42" s="100" t="e">
        <f ca="1">10^(FORECAST(S42,LOG(OFFSET(P$14:P$29,MATCH(S42,V$14:V$29,1)-1,0,2)),OFFSET(V$14:V$29,MATCH(S42,V$14:V$29,1)-1,0,2)))</f>
        <v>#N/A</v>
      </c>
      <c r="U42" s="102"/>
      <c r="V42" s="104"/>
      <c r="W42" s="100" t="e">
        <f ca="1">10^(FORECAST(S42,LOG(OFFSET(P$14:P$29,MATCH(S42,W$14:W$29,1)-1,0,2)),OFFSET(W$14:W$29,MATCH(S42,W$14:W$29,1)-1,0,2)))</f>
        <v>#N/A</v>
      </c>
      <c r="X42" s="100"/>
    </row>
    <row r="43" spans="2:34" s="27" customFormat="1" ht="15" x14ac:dyDescent="0.25">
      <c r="E43" s="99">
        <v>50</v>
      </c>
      <c r="F43" s="100" t="e">
        <f t="shared" ref="F43:F45" ca="1" si="0">10^(FORECAST(E43,LOG(OFFSET(B$14:B$29,MATCH(E43,H$14:H$29,1)-1,0,2)),OFFSET(H$14:H$29,MATCH(E43,H$14:H$29,1)-1,0,2)))</f>
        <v>#N/A</v>
      </c>
      <c r="G43" s="102"/>
      <c r="H43" s="102"/>
      <c r="I43" s="102"/>
      <c r="J43" s="102"/>
      <c r="K43" s="102"/>
      <c r="L43" s="99">
        <v>50</v>
      </c>
      <c r="M43" s="100" t="e">
        <f t="shared" ref="M43:M45" ca="1" si="1">10^(FORECAST(L43,LOG(OFFSET(I$14:I$29,MATCH(L43,O$14:O$29,1)-1,0,2)),OFFSET(O$14:O$29,MATCH(L43,O$14:O$29,1)-1,0,2)))</f>
        <v>#N/A</v>
      </c>
      <c r="N43" s="102"/>
      <c r="O43" s="102"/>
      <c r="P43" s="102"/>
      <c r="Q43" s="102"/>
      <c r="R43" s="102"/>
      <c r="S43" s="99">
        <v>50</v>
      </c>
      <c r="T43" s="100" t="e">
        <f t="shared" ref="T43:T45" ca="1" si="2">10^(FORECAST(S43,LOG(OFFSET(P$14:P$29,MATCH(S43,V$14:V$29,1)-1,0,2)),OFFSET(V$14:V$29,MATCH(S43,V$14:V$29,1)-1,0,2)))</f>
        <v>#N/A</v>
      </c>
      <c r="U43" s="102"/>
      <c r="V43" s="104"/>
      <c r="W43" s="100" t="e">
        <f t="shared" ref="W43:W45" ca="1" si="3">10^(FORECAST(S43,LOG(OFFSET(P$14:P$29,MATCH(S43,W$14:W$29,1)-1,0,2)),OFFSET(W$14:W$29,MATCH(S43,W$14:W$29,1)-1,0,2)))</f>
        <v>#N/A</v>
      </c>
      <c r="X43" s="100"/>
    </row>
    <row r="44" spans="2:34" s="27" customFormat="1" ht="15" x14ac:dyDescent="0.25">
      <c r="E44" s="99">
        <v>84</v>
      </c>
      <c r="F44" s="100" t="e">
        <f t="shared" ca="1" si="0"/>
        <v>#N/A</v>
      </c>
      <c r="G44" s="102"/>
      <c r="H44" s="102"/>
      <c r="I44" s="102"/>
      <c r="J44" s="102"/>
      <c r="K44" s="102"/>
      <c r="L44" s="99">
        <v>84</v>
      </c>
      <c r="M44" s="100" t="e">
        <f t="shared" ca="1" si="1"/>
        <v>#N/A</v>
      </c>
      <c r="N44" s="102"/>
      <c r="O44" s="102"/>
      <c r="P44" s="102"/>
      <c r="Q44" s="102"/>
      <c r="R44" s="102"/>
      <c r="S44" s="99">
        <v>84</v>
      </c>
      <c r="T44" s="100" t="e">
        <f t="shared" ca="1" si="2"/>
        <v>#N/A</v>
      </c>
      <c r="U44" s="102"/>
      <c r="V44" s="104"/>
      <c r="W44" s="100" t="e">
        <f t="shared" ca="1" si="3"/>
        <v>#N/A</v>
      </c>
      <c r="X44" s="100"/>
    </row>
    <row r="45" spans="2:34" s="27" customFormat="1" ht="15" x14ac:dyDescent="0.25">
      <c r="E45" s="99">
        <v>90</v>
      </c>
      <c r="F45" s="100" t="e">
        <f t="shared" ca="1" si="0"/>
        <v>#N/A</v>
      </c>
      <c r="G45" s="102"/>
      <c r="H45" s="102"/>
      <c r="I45" s="102"/>
      <c r="J45" s="102"/>
      <c r="K45" s="102"/>
      <c r="L45" s="99">
        <v>90</v>
      </c>
      <c r="M45" s="100" t="e">
        <f t="shared" ca="1" si="1"/>
        <v>#N/A</v>
      </c>
      <c r="N45" s="102"/>
      <c r="O45" s="102"/>
      <c r="P45" s="102"/>
      <c r="Q45" s="102"/>
      <c r="R45" s="102"/>
      <c r="S45" s="99">
        <v>90</v>
      </c>
      <c r="T45" s="100" t="e">
        <f t="shared" ca="1" si="2"/>
        <v>#N/A</v>
      </c>
      <c r="U45" s="102"/>
      <c r="V45" s="104"/>
      <c r="W45" s="100" t="e">
        <f t="shared" ca="1" si="3"/>
        <v>#N/A</v>
      </c>
      <c r="X45" s="100"/>
    </row>
    <row r="46" spans="2:34" s="27" customFormat="1" ht="15" x14ac:dyDescent="0.25">
      <c r="E46" s="101"/>
      <c r="F46" s="101"/>
      <c r="G46" s="102"/>
      <c r="H46" s="102"/>
      <c r="I46" s="102"/>
      <c r="J46" s="102"/>
      <c r="K46" s="102"/>
      <c r="L46" s="101"/>
      <c r="M46" s="101"/>
      <c r="N46" s="102"/>
      <c r="O46" s="102"/>
      <c r="P46" s="102"/>
      <c r="Q46" s="102"/>
      <c r="R46" s="102"/>
      <c r="S46" s="101"/>
      <c r="T46" s="101"/>
      <c r="U46" s="102"/>
      <c r="V46" s="102"/>
      <c r="W46" s="101"/>
      <c r="X46" s="101"/>
    </row>
    <row r="47" spans="2:34" s="27" customFormat="1" ht="15" x14ac:dyDescent="0.25">
      <c r="E47" s="99" t="s">
        <v>83</v>
      </c>
      <c r="F47" s="100" t="e">
        <f ca="1">0.5*(F44/F43+F43/F42)</f>
        <v>#N/A</v>
      </c>
      <c r="G47" s="102"/>
      <c r="H47" s="102"/>
      <c r="I47" s="102"/>
      <c r="J47" s="102"/>
      <c r="K47" s="102"/>
      <c r="L47" s="99" t="s">
        <v>83</v>
      </c>
      <c r="M47" s="100" t="e">
        <f ca="1">0.5*(M44/M43+M43/M42)</f>
        <v>#N/A</v>
      </c>
      <c r="N47" s="102"/>
      <c r="O47" s="102"/>
      <c r="P47" s="102"/>
      <c r="Q47" s="102"/>
      <c r="R47" s="102"/>
      <c r="S47" s="99" t="s">
        <v>83</v>
      </c>
      <c r="T47" s="100" t="e">
        <f ca="1">0.5*(T44/T43+T43/T42)</f>
        <v>#N/A</v>
      </c>
      <c r="U47" s="102"/>
      <c r="V47" s="102"/>
      <c r="W47" s="100" t="e">
        <f ca="1">0.5*(W44/W43+W43/W42)</f>
        <v>#N/A</v>
      </c>
      <c r="X47" s="100"/>
    </row>
    <row r="48" spans="2:34" s="27" customFormat="1" ht="15" x14ac:dyDescent="0.25">
      <c r="E48" s="101"/>
      <c r="F48" s="100"/>
      <c r="G48" s="102"/>
      <c r="H48" s="102"/>
      <c r="I48" s="102"/>
      <c r="J48" s="102"/>
      <c r="K48" s="102"/>
      <c r="L48" s="101"/>
      <c r="M48" s="100"/>
      <c r="N48" s="102"/>
      <c r="O48" s="102"/>
      <c r="P48" s="102"/>
      <c r="Q48" s="102"/>
      <c r="R48" s="102"/>
      <c r="S48" s="101"/>
      <c r="T48" s="100"/>
      <c r="U48" s="102"/>
      <c r="V48" s="102"/>
      <c r="W48" s="100"/>
      <c r="X48" s="100"/>
    </row>
    <row r="49" spans="5:24" s="27" customFormat="1" ht="15" x14ac:dyDescent="0.25">
      <c r="E49" s="101" t="s">
        <v>85</v>
      </c>
      <c r="F49" s="100">
        <f>H13</f>
        <v>0</v>
      </c>
      <c r="G49" s="102"/>
      <c r="H49" s="102"/>
      <c r="I49" s="102"/>
      <c r="J49" s="102"/>
      <c r="K49" s="102"/>
      <c r="L49" s="101" t="s">
        <v>85</v>
      </c>
      <c r="M49" s="100">
        <f>O13</f>
        <v>0</v>
      </c>
      <c r="N49" s="102"/>
      <c r="O49" s="102"/>
      <c r="P49" s="102"/>
      <c r="Q49" s="102"/>
      <c r="R49" s="102"/>
      <c r="S49" s="101" t="s">
        <v>85</v>
      </c>
      <c r="T49" s="100">
        <f>V13</f>
        <v>0</v>
      </c>
      <c r="U49" s="102"/>
      <c r="V49" s="102"/>
      <c r="W49" s="100">
        <f>AVERAGE(T49,M49,F49)</f>
        <v>0</v>
      </c>
      <c r="X49" s="100"/>
    </row>
    <row r="50" spans="5:24" s="27" customFormat="1" x14ac:dyDescent="0.2">
      <c r="H50" s="36"/>
    </row>
    <row r="51" spans="5:24" s="27" customFormat="1" x14ac:dyDescent="0.2">
      <c r="H51" s="36"/>
    </row>
    <row r="52" spans="5:24" s="27" customFormat="1" x14ac:dyDescent="0.2">
      <c r="H52" s="36"/>
    </row>
    <row r="53" spans="5:24" s="27" customFormat="1" x14ac:dyDescent="0.2">
      <c r="H53" s="36"/>
    </row>
    <row r="54" spans="5:24" s="27" customFormat="1" x14ac:dyDescent="0.2">
      <c r="H54" s="36"/>
    </row>
    <row r="55" spans="5:24" s="27" customFormat="1" x14ac:dyDescent="0.2">
      <c r="H55" s="36"/>
    </row>
    <row r="56" spans="5:24" s="27" customFormat="1" x14ac:dyDescent="0.2">
      <c r="H56" s="36"/>
    </row>
    <row r="57" spans="5:24" s="27" customFormat="1" x14ac:dyDescent="0.2">
      <c r="H57" s="36"/>
    </row>
    <row r="58" spans="5:24" s="27" customFormat="1" x14ac:dyDescent="0.2">
      <c r="H58" s="36"/>
    </row>
    <row r="59" spans="5:24" s="27" customFormat="1" x14ac:dyDescent="0.2">
      <c r="H59" s="36"/>
    </row>
    <row r="60" spans="5:24" s="27" customFormat="1" x14ac:dyDescent="0.2">
      <c r="H60" s="36"/>
    </row>
    <row r="61" spans="5:24" s="27" customFormat="1" x14ac:dyDescent="0.2">
      <c r="H61" s="36"/>
    </row>
    <row r="62" spans="5:24" s="27" customFormat="1" x14ac:dyDescent="0.2">
      <c r="H62" s="36"/>
    </row>
    <row r="63" spans="5:24" s="27" customFormat="1" x14ac:dyDescent="0.2">
      <c r="H63" s="36"/>
    </row>
    <row r="64" spans="5:24" s="27" customFormat="1" x14ac:dyDescent="0.2">
      <c r="H64" s="36"/>
    </row>
    <row r="65" spans="8:8" s="27" customFormat="1" x14ac:dyDescent="0.2">
      <c r="H65" s="36"/>
    </row>
    <row r="66" spans="8:8" s="27" customFormat="1" x14ac:dyDescent="0.2">
      <c r="H66" s="36"/>
    </row>
    <row r="67" spans="8:8" s="27" customFormat="1" x14ac:dyDescent="0.2">
      <c r="H67" s="36"/>
    </row>
    <row r="68" spans="8:8" s="27" customFormat="1" x14ac:dyDescent="0.2">
      <c r="H68" s="36"/>
    </row>
    <row r="69" spans="8:8" s="27" customFormat="1" x14ac:dyDescent="0.2">
      <c r="H69" s="36"/>
    </row>
    <row r="70" spans="8:8" s="27" customFormat="1" x14ac:dyDescent="0.2">
      <c r="H70" s="36"/>
    </row>
    <row r="71" spans="8:8" s="27" customFormat="1" x14ac:dyDescent="0.2">
      <c r="H71" s="36"/>
    </row>
    <row r="72" spans="8:8" s="27" customFormat="1" x14ac:dyDescent="0.2">
      <c r="H72" s="36"/>
    </row>
    <row r="73" spans="8:8" s="27" customFormat="1" x14ac:dyDescent="0.2">
      <c r="H73" s="36"/>
    </row>
    <row r="74" spans="8:8" s="27" customFormat="1" x14ac:dyDescent="0.2">
      <c r="H74" s="36"/>
    </row>
    <row r="75" spans="8:8" s="27" customFormat="1" x14ac:dyDescent="0.2">
      <c r="H75" s="36"/>
    </row>
    <row r="76" spans="8:8" s="27" customFormat="1" x14ac:dyDescent="0.2">
      <c r="H76" s="36"/>
    </row>
    <row r="77" spans="8:8" s="27" customFormat="1" x14ac:dyDescent="0.2">
      <c r="H77" s="36"/>
    </row>
    <row r="78" spans="8:8" s="27" customFormat="1" x14ac:dyDescent="0.2">
      <c r="H78" s="36"/>
    </row>
    <row r="79" spans="8:8" s="27" customFormat="1" x14ac:dyDescent="0.2">
      <c r="H79" s="36"/>
    </row>
    <row r="80" spans="8:8" s="27" customFormat="1" x14ac:dyDescent="0.2">
      <c r="H80" s="36"/>
    </row>
    <row r="81" spans="8:8" s="27" customFormat="1" x14ac:dyDescent="0.2">
      <c r="H81" s="36"/>
    </row>
    <row r="82" spans="8:8" s="27" customFormat="1" x14ac:dyDescent="0.2">
      <c r="H82" s="36"/>
    </row>
    <row r="83" spans="8:8" s="27" customFormat="1" x14ac:dyDescent="0.2">
      <c r="H83" s="36"/>
    </row>
    <row r="84" spans="8:8" s="27" customFormat="1" x14ac:dyDescent="0.2">
      <c r="H84" s="36"/>
    </row>
    <row r="85" spans="8:8" s="27" customFormat="1" x14ac:dyDescent="0.2">
      <c r="H85" s="36"/>
    </row>
    <row r="86" spans="8:8" s="27" customFormat="1" x14ac:dyDescent="0.2">
      <c r="H86" s="36"/>
    </row>
    <row r="87" spans="8:8" s="27" customFormat="1" x14ac:dyDescent="0.2">
      <c r="H87" s="36"/>
    </row>
    <row r="88" spans="8:8" s="27" customFormat="1" x14ac:dyDescent="0.2">
      <c r="H88" s="36"/>
    </row>
    <row r="89" spans="8:8" s="27" customFormat="1" x14ac:dyDescent="0.2">
      <c r="H89" s="36"/>
    </row>
    <row r="90" spans="8:8" s="27" customFormat="1" x14ac:dyDescent="0.2">
      <c r="H90" s="36"/>
    </row>
    <row r="91" spans="8:8" s="27" customFormat="1" x14ac:dyDescent="0.2">
      <c r="H91" s="36"/>
    </row>
    <row r="92" spans="8:8" s="27" customFormat="1" x14ac:dyDescent="0.2">
      <c r="H92" s="36"/>
    </row>
    <row r="93" spans="8:8" s="27" customFormat="1" x14ac:dyDescent="0.2">
      <c r="H93" s="36"/>
    </row>
    <row r="94" spans="8:8" s="27" customFormat="1" x14ac:dyDescent="0.2">
      <c r="H94" s="36"/>
    </row>
    <row r="95" spans="8:8" s="27" customFormat="1" x14ac:dyDescent="0.2">
      <c r="H95" s="36"/>
    </row>
    <row r="96" spans="8:8" s="27" customFormat="1" x14ac:dyDescent="0.2">
      <c r="H96" s="36"/>
    </row>
    <row r="97" spans="8:33" s="27" customFormat="1" x14ac:dyDescent="0.2">
      <c r="H97" s="36"/>
    </row>
    <row r="98" spans="8:33" s="27" customFormat="1" x14ac:dyDescent="0.2">
      <c r="H98" s="36"/>
    </row>
    <row r="99" spans="8:33" s="27" customFormat="1" x14ac:dyDescent="0.2">
      <c r="H99" s="36"/>
    </row>
    <row r="100" spans="8:33" x14ac:dyDescent="0.2">
      <c r="Y100" s="27"/>
      <c r="Z100" s="27"/>
      <c r="AA100" s="27"/>
      <c r="AB100" s="27"/>
      <c r="AC100" s="27"/>
      <c r="AD100" s="27"/>
      <c r="AE100" s="27"/>
      <c r="AF100" s="27"/>
      <c r="AG100" s="27"/>
    </row>
    <row r="101" spans="8:33" x14ac:dyDescent="0.2">
      <c r="Y101" s="27"/>
      <c r="Z101" s="27"/>
      <c r="AA101" s="27"/>
      <c r="AB101" s="27"/>
      <c r="AC101" s="27"/>
      <c r="AD101" s="27"/>
      <c r="AE101" s="27"/>
      <c r="AF101" s="27"/>
      <c r="AG101" s="27"/>
    </row>
  </sheetData>
  <mergeCells count="9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Z33:AF33"/>
    <mergeCell ref="C27:F27"/>
    <mergeCell ref="J27:M27"/>
    <mergeCell ref="Q27:T27"/>
    <mergeCell ref="Z27:AF27"/>
    <mergeCell ref="J30:M30"/>
    <mergeCell ref="C24:F24"/>
    <mergeCell ref="J24:M24"/>
    <mergeCell ref="Q24:T24"/>
    <mergeCell ref="Z24:AF24"/>
    <mergeCell ref="Z30:AF30"/>
    <mergeCell ref="C25:F25"/>
    <mergeCell ref="J25:M25"/>
    <mergeCell ref="Q25:T25"/>
    <mergeCell ref="Z25:AF25"/>
    <mergeCell ref="Q30:T30"/>
    <mergeCell ref="C23:F23"/>
    <mergeCell ref="J23:M23"/>
    <mergeCell ref="Q23:T23"/>
    <mergeCell ref="Z23:AF23"/>
    <mergeCell ref="Z20:AF20"/>
    <mergeCell ref="C21:F21"/>
    <mergeCell ref="J21:M21"/>
    <mergeCell ref="Q21:T21"/>
    <mergeCell ref="Z21:AF21"/>
    <mergeCell ref="C22:F22"/>
    <mergeCell ref="J22:M22"/>
    <mergeCell ref="Q22:T22"/>
    <mergeCell ref="Z22:AF22"/>
    <mergeCell ref="Z18:AF18"/>
    <mergeCell ref="C19:F19"/>
    <mergeCell ref="J19:M19"/>
    <mergeCell ref="Q19:T19"/>
    <mergeCell ref="Z19:AF19"/>
    <mergeCell ref="C18:F18"/>
    <mergeCell ref="J18:M18"/>
    <mergeCell ref="Q18:T18"/>
    <mergeCell ref="C16:F16"/>
    <mergeCell ref="J16:M16"/>
    <mergeCell ref="Q16:T16"/>
    <mergeCell ref="C20:F20"/>
    <mergeCell ref="J20:M20"/>
    <mergeCell ref="Q20:T20"/>
    <mergeCell ref="C17:F17"/>
    <mergeCell ref="J17:M17"/>
    <mergeCell ref="Q17:T17"/>
    <mergeCell ref="J14:M14"/>
    <mergeCell ref="Q14:T14"/>
    <mergeCell ref="C15:F15"/>
    <mergeCell ref="J15:M15"/>
    <mergeCell ref="Q15:T15"/>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101"/>
      <c r="D6" s="187" t="s">
        <v>141</v>
      </c>
      <c r="E6" s="187"/>
      <c r="F6" s="187"/>
      <c r="G6" s="187"/>
      <c r="H6" s="99" t="s">
        <v>88</v>
      </c>
    </row>
    <row r="7" spans="3:8" x14ac:dyDescent="0.25">
      <c r="C7" s="101"/>
      <c r="D7" s="99" t="s">
        <v>11</v>
      </c>
      <c r="E7" s="99" t="s">
        <v>14</v>
      </c>
      <c r="F7" s="99" t="s">
        <v>15</v>
      </c>
      <c r="G7" s="99" t="s">
        <v>89</v>
      </c>
      <c r="H7" s="99" t="s">
        <v>90</v>
      </c>
    </row>
    <row r="8" spans="3:8" x14ac:dyDescent="0.25">
      <c r="C8" s="101" t="s">
        <v>91</v>
      </c>
      <c r="D8" s="100"/>
      <c r="E8" s="100"/>
      <c r="F8" s="100"/>
      <c r="G8" s="100"/>
      <c r="H8" s="100">
        <f ca="1">SubS!AA32</f>
        <v>1.9305519025680358</v>
      </c>
    </row>
    <row r="9" spans="3:8" x14ac:dyDescent="0.25">
      <c r="C9" s="101" t="s">
        <v>92</v>
      </c>
      <c r="D9" s="100"/>
      <c r="E9" s="100"/>
      <c r="F9" s="100"/>
      <c r="G9" s="100"/>
      <c r="H9" s="100">
        <f ca="1">SubS!AA33</f>
        <v>26.120194878783796</v>
      </c>
    </row>
    <row r="10" spans="3:8" x14ac:dyDescent="0.25">
      <c r="C10" s="101" t="s">
        <v>93</v>
      </c>
      <c r="D10" s="100"/>
      <c r="E10" s="100"/>
      <c r="F10" s="100"/>
      <c r="G10" s="100"/>
      <c r="H10" s="100">
        <f ca="1">SubS!AA34</f>
        <v>69.390922747061211</v>
      </c>
    </row>
    <row r="11" spans="3:8" x14ac:dyDescent="0.25">
      <c r="C11" s="101" t="s">
        <v>94</v>
      </c>
      <c r="D11" s="100"/>
      <c r="E11" s="100"/>
      <c r="F11" s="100"/>
      <c r="G11" s="100"/>
      <c r="H11" s="100">
        <f ca="1">SubS!AA35</f>
        <v>81.233065734766114</v>
      </c>
    </row>
    <row r="12" spans="3:8" x14ac:dyDescent="0.25">
      <c r="C12" s="101"/>
      <c r="D12" s="100"/>
      <c r="E12" s="100"/>
      <c r="F12" s="100"/>
      <c r="G12" s="100"/>
      <c r="H12" s="100"/>
    </row>
    <row r="13" spans="3:8" x14ac:dyDescent="0.25">
      <c r="C13" s="101" t="s">
        <v>95</v>
      </c>
      <c r="D13" s="100"/>
      <c r="E13" s="100"/>
      <c r="F13" s="100"/>
      <c r="G13" s="100"/>
      <c r="H13" s="100">
        <f ca="1">SubS!AA37</f>
        <v>8.0932556086122265</v>
      </c>
    </row>
    <row r="14" spans="3:8" x14ac:dyDescent="0.25">
      <c r="C14" s="101" t="s">
        <v>96</v>
      </c>
      <c r="D14" s="100"/>
      <c r="E14" s="100"/>
      <c r="F14" s="100"/>
      <c r="G14" s="100"/>
      <c r="H14" s="101"/>
    </row>
    <row r="15" spans="3:8" x14ac:dyDescent="0.25">
      <c r="C15" s="101"/>
      <c r="D15" s="101"/>
      <c r="E15" s="101"/>
      <c r="F15" s="101"/>
      <c r="G15" s="101"/>
      <c r="H15" s="101"/>
    </row>
    <row r="16" spans="3:8" x14ac:dyDescent="0.25">
      <c r="C16" s="101" t="s">
        <v>97</v>
      </c>
      <c r="D16" s="101"/>
      <c r="E16" s="101"/>
      <c r="F16" s="101"/>
      <c r="G16" s="101"/>
      <c r="H16" s="100">
        <f>SubS!AA38</f>
        <v>83.620390194148968</v>
      </c>
    </row>
    <row r="17" spans="3:8" x14ac:dyDescent="0.25">
      <c r="C17" s="101" t="s">
        <v>98</v>
      </c>
      <c r="D17" s="101"/>
      <c r="E17" s="101"/>
      <c r="F17" s="101"/>
      <c r="G17" s="101"/>
      <c r="H17" s="100">
        <f>SubS!AA39</f>
        <v>16.156251490316706</v>
      </c>
    </row>
    <row r="18" spans="3:8" x14ac:dyDescent="0.25">
      <c r="C18" s="101" t="s">
        <v>99</v>
      </c>
      <c r="D18" s="101"/>
      <c r="E18" s="101"/>
      <c r="F18" s="101"/>
      <c r="G18" s="101"/>
      <c r="H18" s="100">
        <f>SubS!AA40</f>
        <v>0.22335831553433236</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election activeCell="O5" sqref="O5"/>
    </sheetView>
  </sheetViews>
  <sheetFormatPr defaultRowHeight="15" x14ac:dyDescent="0.25"/>
  <sheetData>
    <row r="1" spans="1:1" x14ac:dyDescent="0.25">
      <c r="A1" s="105" t="s">
        <v>100</v>
      </c>
    </row>
    <row r="2" spans="1:1" x14ac:dyDescent="0.25">
      <c r="A2" s="105"/>
    </row>
    <row r="3" spans="1:1" x14ac:dyDescent="0.25">
      <c r="A3" s="105" t="s">
        <v>142</v>
      </c>
    </row>
    <row r="4" spans="1:1" x14ac:dyDescent="0.25">
      <c r="A4" s="105"/>
    </row>
    <row r="5" spans="1:1" x14ac:dyDescent="0.25">
      <c r="A5" s="105" t="s">
        <v>101</v>
      </c>
    </row>
    <row r="6" spans="1:1" x14ac:dyDescent="0.25">
      <c r="A6" s="105"/>
    </row>
    <row r="7" spans="1:1" x14ac:dyDescent="0.25">
      <c r="A7" s="105"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cp:lastPrinted>2014-06-20T00:17:21Z</cp:lastPrinted>
  <dcterms:created xsi:type="dcterms:W3CDTF">2013-10-08T21:21:00Z</dcterms:created>
  <dcterms:modified xsi:type="dcterms:W3CDTF">2015-06-01T18:35:35Z</dcterms:modified>
</cp:coreProperties>
</file>