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ts007fs1.tt.local\Projects\T32765 Susitna April - June 2014\5. Field Work\Field Data Non GIS Processed\GEOMORPHIC REACHES - QC3\LR\"/>
    </mc:Choice>
  </mc:AlternateContent>
  <bookViews>
    <workbookView xWindow="90" yWindow="-255" windowWidth="19575" windowHeight="5370" activeTab="4"/>
  </bookViews>
  <sheets>
    <sheet name="Datasheet" sheetId="10" r:id="rId1"/>
    <sheet name="S5A Lab Results" sheetId="3" r:id="rId2"/>
    <sheet name="S5B Lab Results" sheetId="5" r:id="rId3"/>
    <sheet name="S5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N24" i="6" l="1"/>
  <c r="G11" i="7" s="1"/>
  <c r="N23" i="6"/>
  <c r="G10" i="7" s="1"/>
  <c r="N22" i="6"/>
  <c r="G9" i="7" s="1"/>
  <c r="N21" i="6"/>
  <c r="G8" i="7" s="1"/>
  <c r="R24" i="5"/>
  <c r="F11" i="7" s="1"/>
  <c r="R23" i="5"/>
  <c r="F10" i="7" s="1"/>
  <c r="R22" i="5"/>
  <c r="F9" i="7" s="1"/>
  <c r="R21" i="5"/>
  <c r="F8" i="7" s="1"/>
  <c r="N24" i="3"/>
  <c r="E11" i="7" s="1"/>
  <c r="N23" i="3"/>
  <c r="E10" i="7" s="1"/>
  <c r="N22" i="3"/>
  <c r="E9" i="7" s="1"/>
  <c r="N21" i="3"/>
  <c r="E8" i="7" s="1"/>
  <c r="N29" i="6" l="1"/>
  <c r="G16" i="7" s="1"/>
  <c r="N28" i="6"/>
  <c r="G15" i="7" s="1"/>
  <c r="N27" i="6"/>
  <c r="G14" i="7" s="1"/>
  <c r="R29" i="5"/>
  <c r="F16" i="7" s="1"/>
  <c r="R28" i="5"/>
  <c r="F15" i="7" s="1"/>
  <c r="R27" i="5"/>
  <c r="F14" i="7" s="1"/>
  <c r="H15" i="7" l="1"/>
  <c r="N26" i="6"/>
  <c r="G13" i="7" s="1"/>
  <c r="R26" i="5"/>
  <c r="F13" i="7" s="1"/>
  <c r="N29" i="3"/>
  <c r="E16" i="7" s="1"/>
  <c r="H16" i="7" s="1"/>
  <c r="N28" i="3"/>
  <c r="E15" i="7" s="1"/>
  <c r="N27" i="3"/>
  <c r="E14" i="7" s="1"/>
  <c r="H14" i="7" s="1"/>
  <c r="N26" i="3" l="1"/>
  <c r="E13" i="7" s="1"/>
  <c r="H11" i="7" l="1"/>
  <c r="H10" i="7"/>
  <c r="H9" i="7"/>
  <c r="H8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<sst xmlns="http://schemas.openxmlformats.org/spreadsheetml/2006/main" count="41" uniqueCount="27">
  <si>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</si>
  <si>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</si>
  <si>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</si>
  <si>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</si>
  <si>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</si>
  <si>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</si>
  <si>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</si>
  <si>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</si>
  <si>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</si>
  <si>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</si>
  <si>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</si>
  <si>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</si>
  <si>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</si>
  <si>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</si>
  <si>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</si>
  <si>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</si>
  <si>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</si>
  <si>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</si>
  <si>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</si>
  <si>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</si>
  <si>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5A</t>
  </si>
  <si>
    <t>5B</t>
  </si>
  <si>
    <t>5C</t>
  </si>
  <si>
    <t>Datasheet — Electronic version of the field datasheet</t>
  </si>
  <si>
    <t>S5A Lab Results —Electronic version of field data information as well as sample lab sieve size analysis as described in ISR study 6.6 section 4.1.2.9.</t>
  </si>
  <si>
    <t>S5B Lab Results —Electronic version of field data information as well as sample lab sieve size analysis as described in ISR study 6.6 section 4.1.2.9.</t>
  </si>
  <si>
    <t>S5C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</si>
</sst>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4" fontId="1" fillId="0" borderId="1" xfId="0" applyNumberFormat="1" applyFont="1" applyFill="1" applyBorder="1"/>
    <xf numFmtId="0" fontId="0" fillId="0" borderId="4" xfId="0" applyBorder="1"/>
    <xf numFmtId="0" fontId="1" fillId="0" borderId="4" xfId="0" applyFont="1" applyFill="1" applyBorder="1"/>
    <xf numFmtId="0" fontId="0" fillId="0" borderId="0" xfId="0" applyBorder="1"/>
    <xf numFmtId="0" fontId="1" fillId="0" borderId="0" xfId="0" applyFont="1" applyFill="1" applyBorder="1"/>
    <xf numFmtId="0" fontId="0" fillId="0" borderId="0" xfId="0" applyAlignment="1">
      <alignment vertic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0" fillId="0" borderId="0" xfId="0" applyAlignment="1">
      <alignment horizontal="center"/>
    </xf>
    <xf numFmtId="165" fontId="0" fillId="2" borderId="0" xfId="0" applyNumberFormat="1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51.2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'S5A Lab Results'!$M$2:$M$19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'S5A Lab Results'!$N$2:$N$19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99</c:v>
                </c:pt>
                <c:pt idx="7">
                  <c:v>49</c:v>
                </c:pt>
                <c:pt idx="8">
                  <c:v>13.4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'S5B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4.0500000000000001E-2</c:v>
                </c:pt>
                <c:pt idx="10">
                  <c:v>3.3300000000000003E-2</c:v>
                </c:pt>
                <c:pt idx="11">
                  <c:v>2.5100000000000001E-2</c:v>
                </c:pt>
                <c:pt idx="12">
                  <c:v>1.84E-2</c:v>
                </c:pt>
                <c:pt idx="13">
                  <c:v>1.3599999999999999E-2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'S5B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97</c:v>
                </c:pt>
                <c:pt idx="8">
                  <c:v>58.8</c:v>
                </c:pt>
                <c:pt idx="9">
                  <c:v>49.8</c:v>
                </c:pt>
                <c:pt idx="10">
                  <c:v>28.3</c:v>
                </c:pt>
                <c:pt idx="11">
                  <c:v>17.600000000000001</c:v>
                </c:pt>
                <c:pt idx="12">
                  <c:v>8.8000000000000007</c:v>
                </c:pt>
                <c:pt idx="13">
                  <c:v>6.8</c:v>
                </c:pt>
                <c:pt idx="14">
                  <c:v>4.9000000000000004</c:v>
                </c:pt>
                <c:pt idx="15">
                  <c:v>2.9</c:v>
                </c:pt>
                <c:pt idx="16">
                  <c:v>1.9</c:v>
                </c:pt>
                <c:pt idx="17">
                  <c:v>0.9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'S5C Lab Results'!$M$2:$M$19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5.0200000000000002E-2</c:v>
                </c:pt>
                <c:pt idx="10">
                  <c:v>3.6600000000000001E-2</c:v>
                </c:pt>
                <c:pt idx="11">
                  <c:v>2.6100000000000002E-2</c:v>
                </c:pt>
                <c:pt idx="12">
                  <c:v>1.8800000000000001E-2</c:v>
                </c:pt>
                <c:pt idx="13">
                  <c:v>1.37E-2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'S5C Lab Results'!$N$2:$N$19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 formatCode="0.0">
                  <c:v>95</c:v>
                </c:pt>
                <c:pt idx="7" formatCode="0.0">
                  <c:v>63</c:v>
                </c:pt>
                <c:pt idx="8">
                  <c:v>25.2</c:v>
                </c:pt>
                <c:pt idx="9" formatCode="0.0">
                  <c:v>17.3</c:v>
                </c:pt>
                <c:pt idx="10" formatCode="0.0">
                  <c:v>11.2</c:v>
                </c:pt>
                <c:pt idx="11" formatCode="0.0">
                  <c:v>9.1999999999999993</c:v>
                </c:pt>
                <c:pt idx="12" formatCode="0.0">
                  <c:v>6.1</c:v>
                </c:pt>
                <c:pt idx="13" formatCode="0.0">
                  <c:v>5.0999999999999996</c:v>
                </c:pt>
                <c:pt idx="14" formatCode="0.0">
                  <c:v>4.0999999999999996</c:v>
                </c:pt>
                <c:pt idx="15" formatCode="0.0">
                  <c:v>3</c:v>
                </c:pt>
                <c:pt idx="16" formatCode="0.0">
                  <c:v>2</c:v>
                </c:pt>
                <c:pt idx="17" formatCode="0.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126264"/>
        <c:axId val="407127048"/>
      </c:scatterChart>
      <c:valAx>
        <c:axId val="407126264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407127048"/>
        <c:crosses val="autoZero"/>
        <c:crossBetween val="midCat"/>
        <c:majorUnit val="10"/>
        <c:minorUnit val="10"/>
      </c:valAx>
      <c:valAx>
        <c:axId val="4071270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407126264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tabSelected="1"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75850</xdr:colOff>
      <xdr:row>42</xdr:row>
      <xdr:rowOff>40640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71850" cy="7894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10</xdr:col>
      <xdr:colOff>28054</xdr:colOff>
      <xdr:row>40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5933554" cy="75895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" sqref="M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M1:S29"/>
  <sheetViews>
    <sheetView zoomScale="75" zoomScaleNormal="75" workbookViewId="0">
      <selection activeCell="M21" sqref="M21:N24"/>
    </sheetView>
  </sheetViews>
  <sheetFormatPr defaultRowHeight="15" x14ac:dyDescent="0.25"/>
  <sheetData>
    <row r="1" spans="13:19" ht="27.6" x14ac:dyDescent="0.3">
      <c r="N1" s="1" t="s">
        <v>0</v>
      </c>
      <c r="R1" t="s">
        <v>5</v>
      </c>
      <c r="S1" t="s">
        <v>6</v>
      </c>
    </row>
    <row r="2" spans="13:19" ht="14.45" x14ac:dyDescent="0.3">
      <c r="M2" s="5">
        <v>16</v>
      </c>
      <c r="N2" s="2">
        <v>100</v>
      </c>
      <c r="R2">
        <v>256</v>
      </c>
      <c r="S2">
        <v>0</v>
      </c>
    </row>
    <row r="3" spans="13:19" ht="14.45" x14ac:dyDescent="0.3">
      <c r="M3" s="5">
        <v>8</v>
      </c>
      <c r="N3" s="2">
        <v>100</v>
      </c>
      <c r="R3">
        <v>256</v>
      </c>
      <c r="S3">
        <v>50</v>
      </c>
    </row>
    <row r="4" spans="13:19" ht="14.45" x14ac:dyDescent="0.3">
      <c r="M4" s="5">
        <v>4</v>
      </c>
      <c r="N4" s="2">
        <v>100</v>
      </c>
      <c r="R4">
        <v>256</v>
      </c>
      <c r="S4">
        <v>100</v>
      </c>
    </row>
    <row r="5" spans="13:19" ht="14.45" x14ac:dyDescent="0.3">
      <c r="M5" s="5">
        <v>2</v>
      </c>
      <c r="N5" s="2">
        <v>100</v>
      </c>
    </row>
    <row r="6" spans="13:19" ht="14.45" x14ac:dyDescent="0.3">
      <c r="M6" s="5">
        <v>1</v>
      </c>
      <c r="N6" s="2">
        <v>100</v>
      </c>
    </row>
    <row r="7" spans="13:19" ht="14.45" x14ac:dyDescent="0.3">
      <c r="M7" s="5">
        <v>0.5</v>
      </c>
      <c r="N7" s="2">
        <v>100</v>
      </c>
      <c r="R7">
        <v>64</v>
      </c>
      <c r="S7">
        <v>0</v>
      </c>
    </row>
    <row r="8" spans="13:19" ht="14.45" x14ac:dyDescent="0.3">
      <c r="M8" s="5">
        <v>0.25</v>
      </c>
      <c r="N8" s="2">
        <v>99</v>
      </c>
      <c r="R8">
        <v>64</v>
      </c>
      <c r="S8">
        <v>50</v>
      </c>
    </row>
    <row r="9" spans="13:19" ht="14.45" x14ac:dyDescent="0.3">
      <c r="M9" s="5">
        <v>0.125</v>
      </c>
      <c r="N9" s="2">
        <v>49</v>
      </c>
      <c r="R9">
        <v>64</v>
      </c>
      <c r="S9">
        <v>100</v>
      </c>
    </row>
    <row r="10" spans="13:19" ht="14.45" x14ac:dyDescent="0.3">
      <c r="M10" s="5">
        <v>6.25E-2</v>
      </c>
      <c r="N10" s="2">
        <v>13.4</v>
      </c>
    </row>
    <row r="11" spans="13:19" ht="14.45" x14ac:dyDescent="0.3">
      <c r="M11" s="10"/>
      <c r="N11" s="11"/>
      <c r="R11">
        <v>2</v>
      </c>
      <c r="S11">
        <v>0</v>
      </c>
    </row>
    <row r="12" spans="13:19" ht="14.45" x14ac:dyDescent="0.3">
      <c r="M12" s="12"/>
      <c r="N12" s="13"/>
      <c r="R12">
        <v>2</v>
      </c>
      <c r="S12">
        <v>50</v>
      </c>
    </row>
    <row r="13" spans="13:19" ht="14.45" x14ac:dyDescent="0.3">
      <c r="M13" s="12"/>
      <c r="N13" s="13"/>
      <c r="R13">
        <v>2</v>
      </c>
      <c r="S13">
        <v>100</v>
      </c>
    </row>
    <row r="14" spans="13:19" ht="14.45" x14ac:dyDescent="0.3">
      <c r="M14" s="12"/>
      <c r="N14" s="13"/>
    </row>
    <row r="15" spans="13:19" ht="14.45" x14ac:dyDescent="0.3">
      <c r="M15" s="12"/>
      <c r="N15" s="13"/>
      <c r="R15">
        <v>0.5</v>
      </c>
      <c r="S15">
        <v>0</v>
      </c>
    </row>
    <row r="16" spans="13:19" ht="14.45" x14ac:dyDescent="0.3">
      <c r="M16" s="12"/>
      <c r="N16" s="13"/>
      <c r="R16">
        <v>0.5</v>
      </c>
      <c r="S16">
        <v>50</v>
      </c>
    </row>
    <row r="17" spans="13:19" ht="14.45" x14ac:dyDescent="0.3">
      <c r="M17" s="12"/>
      <c r="N17" s="13"/>
      <c r="R17">
        <v>0.5</v>
      </c>
      <c r="S17">
        <v>100</v>
      </c>
    </row>
    <row r="18" spans="13:19" ht="14.45" x14ac:dyDescent="0.3">
      <c r="M18" s="12"/>
      <c r="N18" s="13"/>
    </row>
    <row r="19" spans="13:19" ht="14.45" x14ac:dyDescent="0.3">
      <c r="M19" s="12"/>
      <c r="N19" s="13"/>
      <c r="R19">
        <v>0.25</v>
      </c>
      <c r="S19">
        <v>0</v>
      </c>
    </row>
    <row r="20" spans="13:19" ht="14.45" x14ac:dyDescent="0.3">
      <c r="R20">
        <v>0.25</v>
      </c>
      <c r="S20">
        <v>50</v>
      </c>
    </row>
    <row r="21" spans="13:19" ht="14.45" x14ac:dyDescent="0.3">
      <c r="M21" s="17">
        <v>16</v>
      </c>
      <c r="N21" s="15">
        <f ca="1">10^(FORECAST(M21,LOG(OFFSET(M$2:M$17,MATCH(M21,N$2:N$17,-1)-1,0,2)),OFFSET(N$2:N$17,MATCH(M21,N$2:N$17,-1)-1,0,2)))</f>
        <v>6.5745397291401428E-2</v>
      </c>
      <c r="R21">
        <v>0.25</v>
      </c>
      <c r="S21">
        <v>100</v>
      </c>
    </row>
    <row r="22" spans="13:19" ht="14.45" x14ac:dyDescent="0.3">
      <c r="M22" s="17">
        <v>50</v>
      </c>
      <c r="N22" s="15">
        <f t="shared" ref="N22:N24" ca="1" si="0">10^(FORECAST(M22,LOG(OFFSET(M$2:M$17,MATCH(M22,N$2:N$17,-1)-1,0,2)),OFFSET(N$2:N$17,MATCH(M22,N$2:N$17,-1)-1,0,2)))</f>
        <v>0.12674493497375369</v>
      </c>
    </row>
    <row r="23" spans="13:19" ht="14.45" x14ac:dyDescent="0.3">
      <c r="M23" s="17">
        <v>84</v>
      </c>
      <c r="N23" s="15">
        <f t="shared" ca="1" si="0"/>
        <v>0.20306309908905887</v>
      </c>
      <c r="R23">
        <v>6.2E-2</v>
      </c>
      <c r="S23">
        <v>0</v>
      </c>
    </row>
    <row r="24" spans="13:19" ht="14.45" x14ac:dyDescent="0.3">
      <c r="M24" s="17">
        <v>90</v>
      </c>
      <c r="N24" s="15">
        <f t="shared" ca="1" si="0"/>
        <v>0.22067574907266374</v>
      </c>
      <c r="R24">
        <v>6.2E-2</v>
      </c>
      <c r="S24">
        <v>50</v>
      </c>
    </row>
    <row r="25" spans="13:19" ht="14.45" x14ac:dyDescent="0.3">
      <c r="R25">
        <v>6.2E-2</v>
      </c>
      <c r="S25">
        <v>100</v>
      </c>
    </row>
    <row r="26" spans="13:19" ht="14.45" x14ac:dyDescent="0.3">
      <c r="M26" s="6" t="s">
        <v>1</v>
      </c>
      <c r="N26" s="7">
        <f ca="1">0.5*(N24/N23+N23/N22)</f>
        <v>1.3444373088526507</v>
      </c>
    </row>
    <row r="27" spans="13:19" ht="14.45" x14ac:dyDescent="0.3">
      <c r="M27" s="6" t="s">
        <v>2</v>
      </c>
      <c r="N27" s="7">
        <f>100-N5</f>
        <v>0</v>
      </c>
      <c r="R27">
        <v>4.0000000000000001E-3</v>
      </c>
      <c r="S27">
        <v>0</v>
      </c>
    </row>
    <row r="28" spans="13:19" ht="14.45" x14ac:dyDescent="0.3">
      <c r="M28" s="6" t="s">
        <v>3</v>
      </c>
      <c r="N28" s="7">
        <f>+N5-N10</f>
        <v>86.6</v>
      </c>
      <c r="R28">
        <v>4.0000000000000001E-3</v>
      </c>
      <c r="S28">
        <v>50</v>
      </c>
    </row>
    <row r="29" spans="13:19" x14ac:dyDescent="0.25">
      <c r="M29" s="8" t="s">
        <v>4</v>
      </c>
      <c r="N29" s="7">
        <f>+N10</f>
        <v>13.4</v>
      </c>
      <c r="R29">
        <v>4.0000000000000001E-3</v>
      </c>
      <c r="S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topLeftCell="A7" zoomScale="75" zoomScaleNormal="75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97</v>
      </c>
      <c r="V9">
        <v>64</v>
      </c>
      <c r="W9">
        <v>100</v>
      </c>
    </row>
    <row r="10" spans="17:23" ht="14.45" x14ac:dyDescent="0.3">
      <c r="Q10" s="5">
        <v>6.25E-2</v>
      </c>
      <c r="R10" s="2">
        <v>58.8</v>
      </c>
    </row>
    <row r="11" spans="17:23" ht="14.45" x14ac:dyDescent="0.3">
      <c r="Q11" s="5">
        <v>4.0500000000000001E-2</v>
      </c>
      <c r="R11" s="3">
        <v>49.8</v>
      </c>
      <c r="V11">
        <v>2</v>
      </c>
      <c r="W11">
        <v>0</v>
      </c>
    </row>
    <row r="12" spans="17:23" ht="14.45" x14ac:dyDescent="0.3">
      <c r="Q12" s="5">
        <v>3.3300000000000003E-2</v>
      </c>
      <c r="R12" s="3">
        <v>28.3</v>
      </c>
      <c r="V12">
        <v>2</v>
      </c>
      <c r="W12">
        <v>50</v>
      </c>
    </row>
    <row r="13" spans="17:23" ht="14.45" x14ac:dyDescent="0.3">
      <c r="Q13" s="5">
        <v>2.5100000000000001E-2</v>
      </c>
      <c r="R13" s="3">
        <v>17.600000000000001</v>
      </c>
      <c r="V13">
        <v>2</v>
      </c>
      <c r="W13">
        <v>100</v>
      </c>
    </row>
    <row r="14" spans="17:23" ht="14.45" x14ac:dyDescent="0.3">
      <c r="Q14" s="5">
        <v>1.84E-2</v>
      </c>
      <c r="R14" s="3">
        <v>8.8000000000000007</v>
      </c>
    </row>
    <row r="15" spans="17:23" ht="14.45" x14ac:dyDescent="0.3">
      <c r="Q15" s="5">
        <v>1.3599999999999999E-2</v>
      </c>
      <c r="R15" s="3">
        <v>6.8</v>
      </c>
      <c r="V15">
        <v>0.5</v>
      </c>
      <c r="W15">
        <v>0</v>
      </c>
    </row>
    <row r="16" spans="17:23" ht="14.45" x14ac:dyDescent="0.3">
      <c r="Q16" s="5">
        <v>9.7000000000000003E-3</v>
      </c>
      <c r="R16" s="3">
        <v>4.9000000000000004</v>
      </c>
      <c r="V16">
        <v>0.5</v>
      </c>
      <c r="W16">
        <v>50</v>
      </c>
    </row>
    <row r="17" spans="17:23" ht="14.45" x14ac:dyDescent="0.3">
      <c r="Q17" s="5">
        <v>6.8999999999999999E-3</v>
      </c>
      <c r="R17" s="3">
        <v>2.9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1.9</v>
      </c>
    </row>
    <row r="19" spans="17:23" ht="14.45" x14ac:dyDescent="0.3">
      <c r="Q19" s="5">
        <v>1.4E-3</v>
      </c>
      <c r="R19" s="4">
        <v>0.9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17">
        <v>16</v>
      </c>
      <c r="R21" s="15">
        <f ca="1">10^(FORECAST(Q21,LOG(OFFSET(Q$2:Q$17,MATCH(Q21,R$2:R$17,-1)-1,0,2)),OFFSET(R$2:R$17,MATCH(Q21,R$2:R$17,-1)-1,0,2)))</f>
        <v>2.3722172914151844E-2</v>
      </c>
      <c r="V21">
        <v>0.25</v>
      </c>
      <c r="W21">
        <v>100</v>
      </c>
    </row>
    <row r="22" spans="17:23" ht="14.45" x14ac:dyDescent="0.3">
      <c r="Q22" s="17">
        <v>50</v>
      </c>
      <c r="R22" s="15">
        <f t="shared" ref="R22:R24" ca="1" si="0">10^(FORECAST(Q22,LOG(OFFSET(Q$2:Q$17,MATCH(Q22,R$2:R$17,-1)-1,0,2)),OFFSET(R$2:R$17,MATCH(Q22,R$2:R$17,-1)-1,0,2)))</f>
        <v>4.0892366573367624E-2</v>
      </c>
    </row>
    <row r="23" spans="17:23" ht="14.45" x14ac:dyDescent="0.3">
      <c r="Q23" s="17">
        <v>84</v>
      </c>
      <c r="R23" s="15">
        <f t="shared" ca="1" si="0"/>
        <v>9.8733663120645965E-2</v>
      </c>
      <c r="V23">
        <v>6.2E-2</v>
      </c>
      <c r="W23">
        <v>0</v>
      </c>
    </row>
    <row r="24" spans="17:23" ht="14.45" x14ac:dyDescent="0.3">
      <c r="Q24" s="17">
        <v>90</v>
      </c>
      <c r="R24" s="15">
        <f t="shared" ca="1" si="0"/>
        <v>0.1100898926804123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1.764747721809758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41.2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58.8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S29"/>
  <sheetViews>
    <sheetView zoomScale="75" zoomScaleNormal="75" workbookViewId="0">
      <selection activeCell="M21" sqref="M21:N24"/>
    </sheetView>
  </sheetViews>
  <sheetFormatPr defaultRowHeight="15" x14ac:dyDescent="0.25"/>
  <sheetData>
    <row r="1" spans="13:19" ht="27.6" x14ac:dyDescent="0.3">
      <c r="N1" s="1" t="s">
        <v>0</v>
      </c>
      <c r="R1" t="s">
        <v>5</v>
      </c>
      <c r="S1" t="s">
        <v>6</v>
      </c>
    </row>
    <row r="2" spans="13:19" ht="14.45" x14ac:dyDescent="0.3">
      <c r="M2" s="5">
        <v>16</v>
      </c>
      <c r="N2" s="2">
        <v>100</v>
      </c>
      <c r="R2">
        <v>256</v>
      </c>
      <c r="S2">
        <v>0</v>
      </c>
    </row>
    <row r="3" spans="13:19" ht="14.45" x14ac:dyDescent="0.3">
      <c r="M3" s="5">
        <v>8</v>
      </c>
      <c r="N3" s="2">
        <v>100</v>
      </c>
      <c r="R3">
        <v>256</v>
      </c>
      <c r="S3">
        <v>50</v>
      </c>
    </row>
    <row r="4" spans="13:19" ht="14.45" x14ac:dyDescent="0.3">
      <c r="M4" s="5">
        <v>4</v>
      </c>
      <c r="N4" s="2">
        <v>100</v>
      </c>
      <c r="R4">
        <v>256</v>
      </c>
      <c r="S4">
        <v>100</v>
      </c>
    </row>
    <row r="5" spans="13:19" ht="14.45" x14ac:dyDescent="0.3">
      <c r="M5" s="5">
        <v>2</v>
      </c>
      <c r="N5" s="2">
        <v>100</v>
      </c>
    </row>
    <row r="6" spans="13:19" ht="14.45" x14ac:dyDescent="0.3">
      <c r="M6" s="5">
        <v>1</v>
      </c>
      <c r="N6" s="2">
        <v>100</v>
      </c>
    </row>
    <row r="7" spans="13:19" ht="14.45" x14ac:dyDescent="0.3">
      <c r="M7" s="5">
        <v>0.5</v>
      </c>
      <c r="N7" s="2">
        <v>100</v>
      </c>
      <c r="R7">
        <v>64</v>
      </c>
      <c r="S7">
        <v>0</v>
      </c>
    </row>
    <row r="8" spans="13:19" ht="14.45" x14ac:dyDescent="0.3">
      <c r="M8" s="5">
        <v>0.25</v>
      </c>
      <c r="N8" s="9">
        <v>95</v>
      </c>
      <c r="R8">
        <v>64</v>
      </c>
      <c r="S8">
        <v>50</v>
      </c>
    </row>
    <row r="9" spans="13:19" ht="14.45" x14ac:dyDescent="0.3">
      <c r="M9" s="5">
        <v>0.125</v>
      </c>
      <c r="N9" s="9">
        <v>63</v>
      </c>
      <c r="R9">
        <v>64</v>
      </c>
      <c r="S9">
        <v>100</v>
      </c>
    </row>
    <row r="10" spans="13:19" ht="14.45" x14ac:dyDescent="0.3">
      <c r="M10" s="5">
        <v>6.25E-2</v>
      </c>
      <c r="N10" s="2">
        <v>25.2</v>
      </c>
    </row>
    <row r="11" spans="13:19" ht="14.45" x14ac:dyDescent="0.3">
      <c r="M11" s="5">
        <v>5.0200000000000002E-2</v>
      </c>
      <c r="N11" s="9">
        <v>17.3</v>
      </c>
      <c r="R11">
        <v>2</v>
      </c>
      <c r="S11">
        <v>0</v>
      </c>
    </row>
    <row r="12" spans="13:19" ht="14.45" x14ac:dyDescent="0.3">
      <c r="M12" s="5">
        <v>3.6600000000000001E-2</v>
      </c>
      <c r="N12" s="9">
        <v>11.2</v>
      </c>
      <c r="R12">
        <v>2</v>
      </c>
      <c r="S12">
        <v>50</v>
      </c>
    </row>
    <row r="13" spans="13:19" ht="14.45" x14ac:dyDescent="0.3">
      <c r="M13" s="5">
        <v>2.6100000000000002E-2</v>
      </c>
      <c r="N13" s="9">
        <v>9.1999999999999993</v>
      </c>
      <c r="R13">
        <v>2</v>
      </c>
      <c r="S13">
        <v>100</v>
      </c>
    </row>
    <row r="14" spans="13:19" ht="14.45" x14ac:dyDescent="0.3">
      <c r="M14" s="5">
        <v>1.8800000000000001E-2</v>
      </c>
      <c r="N14" s="9">
        <v>6.1</v>
      </c>
    </row>
    <row r="15" spans="13:19" ht="14.45" x14ac:dyDescent="0.3">
      <c r="M15" s="5">
        <v>1.37E-2</v>
      </c>
      <c r="N15" s="9">
        <v>5.0999999999999996</v>
      </c>
      <c r="R15">
        <v>0.5</v>
      </c>
      <c r="S15">
        <v>0</v>
      </c>
    </row>
    <row r="16" spans="13:19" ht="14.45" x14ac:dyDescent="0.3">
      <c r="M16" s="5">
        <v>9.7999999999999997E-3</v>
      </c>
      <c r="N16" s="9">
        <v>4.0999999999999996</v>
      </c>
      <c r="R16">
        <v>0.5</v>
      </c>
      <c r="S16">
        <v>50</v>
      </c>
    </row>
    <row r="17" spans="13:19" ht="14.45" x14ac:dyDescent="0.3">
      <c r="M17" s="5">
        <v>6.8999999999999999E-3</v>
      </c>
      <c r="N17" s="9">
        <v>3</v>
      </c>
      <c r="R17">
        <v>0.5</v>
      </c>
      <c r="S17">
        <v>100</v>
      </c>
    </row>
    <row r="18" spans="13:19" ht="14.45" x14ac:dyDescent="0.3">
      <c r="M18" s="5">
        <v>3.3999999999999998E-3</v>
      </c>
      <c r="N18" s="9">
        <v>2</v>
      </c>
    </row>
    <row r="19" spans="13:19" ht="14.45" x14ac:dyDescent="0.3">
      <c r="M19" s="5">
        <v>1.4E-3</v>
      </c>
      <c r="N19" s="9">
        <v>1</v>
      </c>
      <c r="R19">
        <v>0.25</v>
      </c>
      <c r="S19">
        <v>0</v>
      </c>
    </row>
    <row r="20" spans="13:19" ht="14.45" x14ac:dyDescent="0.3">
      <c r="R20">
        <v>0.25</v>
      </c>
      <c r="S20">
        <v>50</v>
      </c>
    </row>
    <row r="21" spans="13:19" ht="14.45" x14ac:dyDescent="0.3">
      <c r="M21" s="17">
        <v>16</v>
      </c>
      <c r="N21" s="15">
        <f ca="1">10^(FORECAST(M21,LOG(OFFSET(M$2:M$17,MATCH(M21,N$2:N$17,-1)-1,0,2)),OFFSET(N$2:N$17,MATCH(M21,N$2:N$17,-1)-1,0,2)))</f>
        <v>4.6930972067770568E-2</v>
      </c>
      <c r="R21">
        <v>0.25</v>
      </c>
      <c r="S21">
        <v>100</v>
      </c>
    </row>
    <row r="22" spans="13:19" ht="14.45" x14ac:dyDescent="0.3">
      <c r="M22" s="17">
        <v>50</v>
      </c>
      <c r="N22" s="15">
        <f t="shared" ref="N22:N24" ca="1" si="0">10^(FORECAST(M22,LOG(OFFSET(M$2:M$17,MATCH(M22,N$2:N$17,-1)-1,0,2)),OFFSET(N$2:N$17,MATCH(M22,N$2:N$17,-1)-1,0,2)))</f>
        <v>9.8487514747939861E-2</v>
      </c>
    </row>
    <row r="23" spans="13:19" ht="14.45" x14ac:dyDescent="0.3">
      <c r="M23" s="17">
        <v>84</v>
      </c>
      <c r="N23" s="15">
        <f t="shared" ca="1" si="0"/>
        <v>0.19699760563848578</v>
      </c>
      <c r="R23">
        <v>6.2E-2</v>
      </c>
      <c r="S23">
        <v>0</v>
      </c>
    </row>
    <row r="24" spans="13:19" ht="14.45" x14ac:dyDescent="0.3">
      <c r="M24" s="17">
        <v>90</v>
      </c>
      <c r="N24" s="15">
        <f t="shared" ca="1" si="0"/>
        <v>0.22433863437538834</v>
      </c>
      <c r="R24">
        <v>6.2E-2</v>
      </c>
      <c r="S24">
        <v>50</v>
      </c>
    </row>
    <row r="25" spans="13:19" ht="14.45" x14ac:dyDescent="0.3">
      <c r="R25">
        <v>6.2E-2</v>
      </c>
      <c r="S25">
        <v>100</v>
      </c>
    </row>
    <row r="26" spans="13:19" ht="14.45" x14ac:dyDescent="0.3">
      <c r="M26" s="6" t="s">
        <v>1</v>
      </c>
      <c r="N26" s="7">
        <f ca="1">0.5*(N24/N23+N23/N22)</f>
        <v>1.5695089316147992</v>
      </c>
    </row>
    <row r="27" spans="13:19" ht="14.45" x14ac:dyDescent="0.3">
      <c r="M27" s="6" t="s">
        <v>2</v>
      </c>
      <c r="N27" s="7">
        <f>100-N5</f>
        <v>0</v>
      </c>
      <c r="R27">
        <v>4.0000000000000001E-3</v>
      </c>
      <c r="S27">
        <v>0</v>
      </c>
    </row>
    <row r="28" spans="13:19" ht="14.45" x14ac:dyDescent="0.3">
      <c r="M28" s="6" t="s">
        <v>3</v>
      </c>
      <c r="N28" s="7">
        <f>+N5-N10</f>
        <v>74.8</v>
      </c>
      <c r="R28">
        <v>4.0000000000000001E-3</v>
      </c>
      <c r="S28">
        <v>50</v>
      </c>
    </row>
    <row r="29" spans="13:19" x14ac:dyDescent="0.25">
      <c r="M29" s="8" t="s">
        <v>4</v>
      </c>
      <c r="N29" s="7">
        <f>+N10</f>
        <v>25.2</v>
      </c>
      <c r="R29">
        <v>4.0000000000000001E-3</v>
      </c>
      <c r="S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workbookViewId="0"/>
  </sheetViews>
  <sheetFormatPr defaultRowHeight="15" x14ac:dyDescent="0.25"/>
  <sheetData>
    <row r="6" spans="3:8" x14ac:dyDescent="0.3">
      <c r="C6" s="6"/>
      <c r="D6" s="19" t="s">
        <v>10</v>
      </c>
      <c r="E6" s="19"/>
      <c r="F6" s="19"/>
      <c r="G6" s="19"/>
      <c r="H6" s="6"/>
    </row>
    <row r="7" spans="3:8" x14ac:dyDescent="0.3">
      <c r="C7" s="6"/>
      <c r="D7" s="8"/>
      <c r="E7" s="8" t="s">
        <v>20</v>
      </c>
      <c r="F7" s="8" t="s">
        <v>21</v>
      </c>
      <c r="G7" s="8" t="s">
        <v>22</v>
      </c>
      <c r="H7" s="8" t="s">
        <v>11</v>
      </c>
    </row>
    <row r="8" spans="3:8" x14ac:dyDescent="0.3">
      <c r="C8" s="6" t="s">
        <v>12</v>
      </c>
      <c r="D8" s="7"/>
      <c r="E8" s="15">
        <f ca="1">+'S5A Lab Results'!N21</f>
        <v>6.5745397291401428E-2</v>
      </c>
      <c r="F8" s="15">
        <f ca="1">+'S5B Lab Results'!R21</f>
        <v>2.3722172914151844E-2</v>
      </c>
      <c r="G8" s="15">
        <f ca="1">+'S5C Lab Results'!N21</f>
        <v>4.6930972067770568E-2</v>
      </c>
      <c r="H8" s="18">
        <f ca="1">+(G8+F8+E8)/3</f>
        <v>4.5466180757774609E-2</v>
      </c>
    </row>
    <row r="9" spans="3:8" x14ac:dyDescent="0.3">
      <c r="C9" s="6" t="s">
        <v>13</v>
      </c>
      <c r="D9" s="7"/>
      <c r="E9" s="15">
        <f ca="1">+'S5A Lab Results'!N22</f>
        <v>0.12674493497375369</v>
      </c>
      <c r="F9" s="15">
        <f ca="1">+'S5B Lab Results'!R22</f>
        <v>4.0892366573367624E-2</v>
      </c>
      <c r="G9" s="15">
        <f ca="1">+'S5C Lab Results'!N22</f>
        <v>9.8487514747939861E-2</v>
      </c>
      <c r="H9" s="18">
        <f t="shared" ref="H9:H11" ca="1" si="0">+(G9+F9+E9)/3</f>
        <v>8.8708272098353733E-2</v>
      </c>
    </row>
    <row r="10" spans="3:8" x14ac:dyDescent="0.3">
      <c r="C10" s="6" t="s">
        <v>14</v>
      </c>
      <c r="D10" s="7"/>
      <c r="E10" s="15">
        <f ca="1">+'S5A Lab Results'!N23</f>
        <v>0.20306309908905887</v>
      </c>
      <c r="F10" s="15">
        <f ca="1">+'S5B Lab Results'!R23</f>
        <v>9.8733663120645965E-2</v>
      </c>
      <c r="G10" s="15">
        <f ca="1">+'S5C Lab Results'!N23</f>
        <v>0.19699760563848578</v>
      </c>
      <c r="H10" s="18">
        <f t="shared" ca="1" si="0"/>
        <v>0.16626478928273022</v>
      </c>
    </row>
    <row r="11" spans="3:8" x14ac:dyDescent="0.3">
      <c r="C11" s="6" t="s">
        <v>15</v>
      </c>
      <c r="D11" s="7"/>
      <c r="E11" s="15">
        <f ca="1">+'S5A Lab Results'!N24</f>
        <v>0.22067574907266374</v>
      </c>
      <c r="F11" s="15">
        <f ca="1">+'S5B Lab Results'!R24</f>
        <v>0.1100898926804123</v>
      </c>
      <c r="G11" s="15">
        <f ca="1">+'S5C Lab Results'!N24</f>
        <v>0.22433863437538834</v>
      </c>
      <c r="H11" s="18">
        <f t="shared" ca="1" si="0"/>
        <v>0.18503475870948813</v>
      </c>
    </row>
    <row r="12" spans="3:8" x14ac:dyDescent="0.3">
      <c r="C12" s="6"/>
      <c r="D12" s="7"/>
      <c r="E12" s="15"/>
      <c r="F12" s="15"/>
      <c r="G12" s="15"/>
      <c r="H12" s="16"/>
    </row>
    <row r="13" spans="3:8" x14ac:dyDescent="0.3">
      <c r="C13" s="6" t="s">
        <v>16</v>
      </c>
      <c r="D13" s="7"/>
      <c r="E13" s="7">
        <f ca="1">+'S5A Lab Results'!N26</f>
        <v>1.3444373088526507</v>
      </c>
      <c r="F13" s="7">
        <f ca="1">+'S5B Lab Results'!R26</f>
        <v>1.764747721809758</v>
      </c>
      <c r="G13" s="7">
        <f ca="1">+'S5C Lab Results'!N26</f>
        <v>1.5695089316147992</v>
      </c>
      <c r="H13" s="16">
        <f t="shared" ref="H13:H16" ca="1" si="1">+(G13+F13+E13)/3</f>
        <v>1.5595646540924026</v>
      </c>
    </row>
    <row r="14" spans="3:8" x14ac:dyDescent="0.3">
      <c r="C14" s="6" t="s">
        <v>17</v>
      </c>
      <c r="D14" s="7"/>
      <c r="E14" s="7">
        <f>+'S5A Lab Results'!N27</f>
        <v>0</v>
      </c>
      <c r="F14" s="7">
        <f>+'S5B Lab Results'!R27</f>
        <v>0</v>
      </c>
      <c r="G14" s="7">
        <f>+'S5C Lab Results'!N27</f>
        <v>0</v>
      </c>
      <c r="H14" s="16">
        <f t="shared" si="1"/>
        <v>0</v>
      </c>
    </row>
    <row r="15" spans="3:8" x14ac:dyDescent="0.3">
      <c r="C15" s="6" t="s">
        <v>18</v>
      </c>
      <c r="D15" s="7"/>
      <c r="E15" s="7">
        <f>+'S5A Lab Results'!N28</f>
        <v>86.6</v>
      </c>
      <c r="F15" s="7">
        <f>+'S5B Lab Results'!R28</f>
        <v>41.2</v>
      </c>
      <c r="G15" s="7">
        <f>+'S5C Lab Results'!N28</f>
        <v>74.8</v>
      </c>
      <c r="H15" s="16">
        <f t="shared" si="1"/>
        <v>67.533333333333331</v>
      </c>
    </row>
    <row r="16" spans="3:8" x14ac:dyDescent="0.3">
      <c r="C16" s="6" t="s">
        <v>19</v>
      </c>
      <c r="D16" s="7"/>
      <c r="E16" s="7">
        <f>+'S5A Lab Results'!N29</f>
        <v>13.4</v>
      </c>
      <c r="F16" s="7">
        <f>+'S5B Lab Results'!R29</f>
        <v>58.8</v>
      </c>
      <c r="G16" s="7">
        <f>+'S5C Lab Results'!N29</f>
        <v>25.2</v>
      </c>
      <c r="H16" s="16">
        <f t="shared" si="1"/>
        <v>32.466666666666669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4" t="s">
        <v>7</v>
      </c>
    </row>
    <row r="2" spans="1:1" ht="14.45" x14ac:dyDescent="0.3">
      <c r="A2" s="14"/>
    </row>
    <row r="3" spans="1:1" x14ac:dyDescent="0.25">
      <c r="A3" s="14" t="s">
        <v>23</v>
      </c>
    </row>
    <row r="4" spans="1:1" x14ac:dyDescent="0.25">
      <c r="A4" s="14"/>
    </row>
    <row r="5" spans="1:1" x14ac:dyDescent="0.25">
      <c r="A5" s="14" t="s">
        <v>24</v>
      </c>
    </row>
    <row r="6" spans="1:1" x14ac:dyDescent="0.25">
      <c r="A6" s="14"/>
    </row>
    <row r="7" spans="1:1" x14ac:dyDescent="0.25">
      <c r="A7" s="14" t="s">
        <v>25</v>
      </c>
    </row>
    <row r="8" spans="1:1" x14ac:dyDescent="0.25">
      <c r="A8" s="14"/>
    </row>
    <row r="9" spans="1:1" x14ac:dyDescent="0.25">
      <c r="A9" s="14" t="s">
        <v>26</v>
      </c>
    </row>
    <row r="11" spans="1:1" x14ac:dyDescent="0.25">
      <c r="A11" s="14" t="s">
        <v>8</v>
      </c>
    </row>
    <row r="12" spans="1:1" ht="14.45" x14ac:dyDescent="0.3">
      <c r="A12" s="14"/>
    </row>
    <row r="13" spans="1:1" x14ac:dyDescent="0.25">
      <c r="A13" s="14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S5A Lab Results</vt:lpstr>
      <vt:lpstr>S5B Lab Results</vt:lpstr>
      <vt:lpstr>S5C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2015-01-05T18:38:06Z</dcterms:modified>
</cp:coreProperties>
</file>