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-15" yWindow="-15" windowWidth="23160" windowHeight="5295" activeTab="5"/>
  </bookViews>
  <sheets>
    <sheet name="Datasheet" sheetId="9" r:id="rId1"/>
    <sheet name="S3A Lab Results" sheetId="3" r:id="rId2"/>
    <sheet name="S3B Lab Results" sheetId="5" r:id="rId3"/>
    <sheet name="S3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3" l="1"/>
  <c r="E11" i="7" s="1"/>
  <c r="R23" i="3"/>
  <c r="E10" i="7" s="1"/>
  <c r="R22" i="3"/>
  <c r="E9" i="7" s="1"/>
  <c r="R21" i="3"/>
  <c r="E8" i="7" s="1"/>
  <c r="R24" i="5"/>
  <c r="F11" i="7" s="1"/>
  <c r="R23" i="5"/>
  <c r="F10" i="7" s="1"/>
  <c r="R22" i="5"/>
  <c r="F9" i="7" s="1"/>
  <c r="R21" i="5"/>
  <c r="F8" i="7" s="1"/>
  <c r="R24" i="6"/>
  <c r="G11" i="7" s="1"/>
  <c r="R23" i="6"/>
  <c r="G10" i="7" s="1"/>
  <c r="R22" i="6"/>
  <c r="G9" i="7" s="1"/>
  <c r="R21" i="6"/>
  <c r="G8" i="7" s="1"/>
  <c r="H11" i="7" l="1"/>
  <c r="H8" i="7"/>
  <c r="H10" i="7"/>
  <c r="H9" i="7"/>
  <c r="R29" i="6" l="1"/>
  <c r="G16" i="7" s="1"/>
  <c r="R28" i="6"/>
  <c r="G15" i="7" s="1"/>
  <c r="R27" i="6"/>
  <c r="G14" i="7" s="1"/>
  <c r="R29" i="5"/>
  <c r="F16" i="7" s="1"/>
  <c r="R28" i="5"/>
  <c r="F15" i="7" s="1"/>
  <c r="R27" i="5"/>
  <c r="F14" i="7" s="1"/>
  <c r="H14" i="7" l="1"/>
  <c r="H15" i="7"/>
  <c r="R26" i="6"/>
  <c r="G13" i="7" s="1"/>
  <c r="R26" i="5"/>
  <c r="F13" i="7" s="1"/>
  <c r="R29" i="3"/>
  <c r="E16" i="7" s="1"/>
  <c r="H16" i="7" s="1"/>
  <c r="R28" i="3"/>
  <c r="E15" i="7" s="1"/>
  <c r="R27" i="3"/>
  <c r="E14" i="7" s="1"/>
  <c r="R26" i="3" l="1"/>
  <c r="E13" i="7" s="1"/>
  <c r="H13" i="7" s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<sst xmlns="http://schemas.openxmlformats.org/spreadsheetml/2006/main" count="41" uniqueCount="27">
  <si>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</si>
  <si>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</si>
  <si>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</si>
  <si>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</si>
  <si>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</si>
  <si>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</si>
  <si>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</si>
  <si>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</si>
  <si>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</si>
  <si>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</si>
  <si>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</si>
  <si>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</si>
  <si>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</si>
  <si>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</si>
  <si>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</si>
  <si>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</si>
  <si>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</si>
  <si>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</si>
  <si>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</si>
  <si>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</si>
  <si>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3A</t>
  </si>
  <si>
    <t>3B</t>
  </si>
  <si>
    <t>3C</t>
  </si>
  <si>
    <t>Datasheet — Electronic version of the field datasheet</t>
  </si>
  <si>
    <t>S3A Lab Results —Electronic version of field data information as well as sample lab sieve size analysis as described in ISR study 6.6 section 4.1.2.9.</t>
  </si>
  <si>
    <t>S3B Lab Results —Electronic version of field data information as well as sample lab sieve size analysis as described in ISR study 6.6 section 4.1.2.9.</t>
  </si>
  <si>
    <t>S3C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</si>
</sst>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4" fontId="0" fillId="2" borderId="0" xfId="0" applyNumberFormat="1" applyFill="1"/>
    <xf numFmtId="0" fontId="0" fillId="0" borderId="0" xfId="0" applyAlignment="1">
      <alignment vertical="center"/>
    </xf>
    <xf numFmtId="164" fontId="1" fillId="0" borderId="1" xfId="0" applyNumberFormat="1" applyFont="1" applyFill="1" applyBorder="1"/>
    <xf numFmtId="164" fontId="1" fillId="0" borderId="2" xfId="0" applyNumberFormat="1" applyFont="1" applyFill="1" applyBorder="1"/>
    <xf numFmtId="164" fontId="1" fillId="0" borderId="3" xfId="0" applyNumberFormat="1" applyFont="1" applyFill="1" applyBorder="1"/>
    <xf numFmtId="2" fontId="1" fillId="0" borderId="1" xfId="0" applyNumberFormat="1" applyFont="1" applyFill="1" applyBorder="1"/>
    <xf numFmtId="165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47.5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'S3A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5.0200000000000002E-2</c:v>
                </c:pt>
                <c:pt idx="10">
                  <c:v>3.6600000000000001E-2</c:v>
                </c:pt>
                <c:pt idx="11">
                  <c:v>2.6100000000000002E-2</c:v>
                </c:pt>
                <c:pt idx="12">
                  <c:v>1.8800000000000001E-2</c:v>
                </c:pt>
                <c:pt idx="13">
                  <c:v>1.37E-2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'S3A Lab Results'!$R$2:$R$19</c:f>
              <c:numCache>
                <c:formatCode>0.0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94</c:v>
                </c:pt>
                <c:pt idx="7">
                  <c:v>63</c:v>
                </c:pt>
                <c:pt idx="8">
                  <c:v>25.8</c:v>
                </c:pt>
                <c:pt idx="9">
                  <c:v>17.399999999999999</c:v>
                </c:pt>
                <c:pt idx="10">
                  <c:v>11.2</c:v>
                </c:pt>
                <c:pt idx="11">
                  <c:v>9.1999999999999993</c:v>
                </c:pt>
                <c:pt idx="12">
                  <c:v>6.1</c:v>
                </c:pt>
                <c:pt idx="13">
                  <c:v>5.0999999999999996</c:v>
                </c:pt>
                <c:pt idx="14">
                  <c:v>3.6</c:v>
                </c:pt>
                <c:pt idx="15">
                  <c:v>3</c:v>
                </c:pt>
                <c:pt idx="16">
                  <c:v>2.5</c:v>
                </c:pt>
                <c:pt idx="17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'S3B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4.58E-2</c:v>
                </c:pt>
                <c:pt idx="10">
                  <c:v>3.44E-2</c:v>
                </c:pt>
                <c:pt idx="11">
                  <c:v>2.5600000000000001E-2</c:v>
                </c:pt>
                <c:pt idx="12">
                  <c:v>1.84E-2</c:v>
                </c:pt>
                <c:pt idx="13">
                  <c:v>1.3599999999999999E-2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'S3B Lab Results'!$R$2:$R$19</c:f>
              <c:numCache>
                <c:formatCode>0.0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  <c:pt idx="7">
                  <c:v>85</c:v>
                </c:pt>
                <c:pt idx="8">
                  <c:v>48.2</c:v>
                </c:pt>
                <c:pt idx="9">
                  <c:v>34.700000000000003</c:v>
                </c:pt>
                <c:pt idx="10">
                  <c:v>24.1</c:v>
                </c:pt>
                <c:pt idx="11">
                  <c:v>13.6</c:v>
                </c:pt>
                <c:pt idx="12">
                  <c:v>10.5</c:v>
                </c:pt>
                <c:pt idx="13">
                  <c:v>7.3</c:v>
                </c:pt>
                <c:pt idx="14">
                  <c:v>5.2</c:v>
                </c:pt>
                <c:pt idx="15">
                  <c:v>4.2</c:v>
                </c:pt>
                <c:pt idx="16">
                  <c:v>3.1</c:v>
                </c:pt>
                <c:pt idx="17">
                  <c:v>2.1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'S3C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'S3C Lab Results'!$R$2:$R$19</c:f>
              <c:numCache>
                <c:formatCode>0.00</c:formatCode>
                <c:ptCount val="18"/>
                <c:pt idx="0">
                  <c:v>100</c:v>
                </c:pt>
                <c:pt idx="1">
                  <c:v>99</c:v>
                </c:pt>
                <c:pt idx="2">
                  <c:v>99</c:v>
                </c:pt>
                <c:pt idx="3">
                  <c:v>98</c:v>
                </c:pt>
                <c:pt idx="4">
                  <c:v>98</c:v>
                </c:pt>
                <c:pt idx="5">
                  <c:v>94</c:v>
                </c:pt>
                <c:pt idx="6">
                  <c:v>16</c:v>
                </c:pt>
                <c:pt idx="7">
                  <c:v>2</c:v>
                </c:pt>
                <c:pt idx="8">
                  <c:v>0.2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194344"/>
        <c:axId val="394553832"/>
      </c:scatterChart>
      <c:valAx>
        <c:axId val="258194344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4553832"/>
        <c:crosses val="autoZero"/>
        <c:crossBetween val="midCat"/>
        <c:majorUnit val="10"/>
        <c:minorUnit val="10"/>
      </c:valAx>
      <c:valAx>
        <c:axId val="394553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5819434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4" sqref="M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workbookViewId="0">
      <selection activeCell="R41" sqref="R41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4">
        <v>16</v>
      </c>
      <c r="R2" s="11">
        <v>100</v>
      </c>
      <c r="V2">
        <v>256</v>
      </c>
      <c r="W2">
        <v>0</v>
      </c>
    </row>
    <row r="3" spans="17:23" ht="14.45" x14ac:dyDescent="0.3">
      <c r="Q3" s="4">
        <v>8</v>
      </c>
      <c r="R3" s="11">
        <v>100</v>
      </c>
      <c r="V3">
        <v>256</v>
      </c>
      <c r="W3">
        <v>50</v>
      </c>
    </row>
    <row r="4" spans="17:23" ht="14.45" x14ac:dyDescent="0.3">
      <c r="Q4" s="4">
        <v>4</v>
      </c>
      <c r="R4" s="11">
        <v>100</v>
      </c>
      <c r="V4">
        <v>256</v>
      </c>
      <c r="W4">
        <v>100</v>
      </c>
    </row>
    <row r="5" spans="17:23" ht="14.45" x14ac:dyDescent="0.3">
      <c r="Q5" s="4">
        <v>2</v>
      </c>
      <c r="R5" s="11">
        <v>100</v>
      </c>
    </row>
    <row r="6" spans="17:23" ht="14.45" x14ac:dyDescent="0.3">
      <c r="Q6" s="4">
        <v>1</v>
      </c>
      <c r="R6" s="11">
        <v>100</v>
      </c>
    </row>
    <row r="7" spans="17:23" ht="14.45" x14ac:dyDescent="0.3">
      <c r="Q7" s="4">
        <v>0.5</v>
      </c>
      <c r="R7" s="11">
        <v>100</v>
      </c>
      <c r="V7">
        <v>64</v>
      </c>
      <c r="W7">
        <v>0</v>
      </c>
    </row>
    <row r="8" spans="17:23" ht="14.45" x14ac:dyDescent="0.3">
      <c r="Q8" s="4">
        <v>0.25</v>
      </c>
      <c r="R8" s="11">
        <v>94</v>
      </c>
      <c r="V8">
        <v>64</v>
      </c>
      <c r="W8">
        <v>50</v>
      </c>
    </row>
    <row r="9" spans="17:23" ht="14.45" x14ac:dyDescent="0.3">
      <c r="Q9" s="4">
        <v>0.125</v>
      </c>
      <c r="R9" s="11">
        <v>63</v>
      </c>
      <c r="V9">
        <v>64</v>
      </c>
      <c r="W9">
        <v>100</v>
      </c>
    </row>
    <row r="10" spans="17:23" ht="14.45" x14ac:dyDescent="0.3">
      <c r="Q10" s="4">
        <v>6.25E-2</v>
      </c>
      <c r="R10" s="11">
        <v>25.8</v>
      </c>
    </row>
    <row r="11" spans="17:23" ht="14.45" x14ac:dyDescent="0.3">
      <c r="Q11" s="4">
        <v>5.0200000000000002E-2</v>
      </c>
      <c r="R11" s="12">
        <v>17.399999999999999</v>
      </c>
      <c r="V11">
        <v>2</v>
      </c>
      <c r="W11">
        <v>0</v>
      </c>
    </row>
    <row r="12" spans="17:23" ht="14.45" x14ac:dyDescent="0.3">
      <c r="Q12" s="4">
        <v>3.6600000000000001E-2</v>
      </c>
      <c r="R12" s="12">
        <v>11.2</v>
      </c>
      <c r="V12">
        <v>2</v>
      </c>
      <c r="W12">
        <v>50</v>
      </c>
    </row>
    <row r="13" spans="17:23" ht="14.45" x14ac:dyDescent="0.3">
      <c r="Q13" s="4">
        <v>2.6100000000000002E-2</v>
      </c>
      <c r="R13" s="12">
        <v>9.1999999999999993</v>
      </c>
      <c r="V13">
        <v>2</v>
      </c>
      <c r="W13">
        <v>100</v>
      </c>
    </row>
    <row r="14" spans="17:23" ht="14.45" x14ac:dyDescent="0.3">
      <c r="Q14" s="4">
        <v>1.8800000000000001E-2</v>
      </c>
      <c r="R14" s="12">
        <v>6.1</v>
      </c>
    </row>
    <row r="15" spans="17:23" ht="14.45" x14ac:dyDescent="0.3">
      <c r="Q15" s="4">
        <v>1.37E-2</v>
      </c>
      <c r="R15" s="12">
        <v>5.0999999999999996</v>
      </c>
      <c r="V15">
        <v>0.5</v>
      </c>
      <c r="W15">
        <v>0</v>
      </c>
    </row>
    <row r="16" spans="17:23" ht="14.45" x14ac:dyDescent="0.3">
      <c r="Q16" s="4">
        <v>9.7999999999999997E-3</v>
      </c>
      <c r="R16" s="12">
        <v>3.6</v>
      </c>
      <c r="V16">
        <v>0.5</v>
      </c>
      <c r="W16">
        <v>50</v>
      </c>
    </row>
    <row r="17" spans="17:23" ht="14.45" x14ac:dyDescent="0.3">
      <c r="Q17" s="4">
        <v>6.8999999999999999E-3</v>
      </c>
      <c r="R17" s="12">
        <v>3</v>
      </c>
      <c r="V17">
        <v>0.5</v>
      </c>
      <c r="W17">
        <v>100</v>
      </c>
    </row>
    <row r="18" spans="17:23" ht="14.45" x14ac:dyDescent="0.3">
      <c r="Q18" s="4">
        <v>3.3999999999999998E-3</v>
      </c>
      <c r="R18" s="12">
        <v>2.5</v>
      </c>
    </row>
    <row r="19" spans="17:23" ht="14.45" x14ac:dyDescent="0.3">
      <c r="Q19" s="4">
        <v>1.4E-3</v>
      </c>
      <c r="R19" s="13">
        <v>1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8">
        <v>16</v>
      </c>
      <c r="R21" s="15">
        <f ca="1">10^(FORECAST(Q21,LOG(OFFSET(Q$2:Q$17,MATCH(Q21,R$2:R$17,-1)-1,0,2)),OFFSET(R$2:R$17,MATCH(Q21,R$2:R$17,-1)-1,0,2)))</f>
        <v>4.6743148453881458E-2</v>
      </c>
      <c r="V21">
        <v>0.25</v>
      </c>
      <c r="W21">
        <v>100</v>
      </c>
    </row>
    <row r="22" spans="17:23" ht="14.45" x14ac:dyDescent="0.3">
      <c r="Q22" s="8">
        <v>50</v>
      </c>
      <c r="R22" s="15">
        <f t="shared" ref="R22:R24" ca="1" si="0">10^(FORECAST(Q22,LOG(OFFSET(Q$2:Q$17,MATCH(Q22,R$2:R$17,-1)-1,0,2)),OFFSET(R$2:R$17,MATCH(Q22,R$2:R$17,-1)-1,0,2)))</f>
        <v>9.810956691452398E-2</v>
      </c>
    </row>
    <row r="23" spans="17:23" ht="14.45" x14ac:dyDescent="0.3">
      <c r="Q23" s="8">
        <v>84</v>
      </c>
      <c r="R23" s="15">
        <f t="shared" ca="1" si="0"/>
        <v>0.19990955777914601</v>
      </c>
      <c r="V23">
        <v>6.2E-2</v>
      </c>
      <c r="W23">
        <v>0</v>
      </c>
    </row>
    <row r="24" spans="17:23" ht="14.45" x14ac:dyDescent="0.3">
      <c r="Q24" s="8">
        <v>90</v>
      </c>
      <c r="R24" s="15">
        <f t="shared" ca="1" si="0"/>
        <v>0.22861116066681289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5" t="s">
        <v>1</v>
      </c>
      <c r="R26" s="6">
        <f ca="1">0.5*(R24/R23+R23/R22)</f>
        <v>1.5905941359508899</v>
      </c>
    </row>
    <row r="27" spans="17:23" ht="14.45" x14ac:dyDescent="0.3">
      <c r="Q27" s="5" t="s">
        <v>2</v>
      </c>
      <c r="R27" s="6">
        <f>100-R5</f>
        <v>0</v>
      </c>
      <c r="V27">
        <v>4.0000000000000001E-3</v>
      </c>
      <c r="W27">
        <v>0</v>
      </c>
    </row>
    <row r="28" spans="17:23" x14ac:dyDescent="0.25">
      <c r="Q28" s="5" t="s">
        <v>3</v>
      </c>
      <c r="R28" s="6">
        <f>+R5-R10</f>
        <v>74.2</v>
      </c>
      <c r="V28">
        <v>4.0000000000000001E-3</v>
      </c>
      <c r="W28">
        <v>50</v>
      </c>
    </row>
    <row r="29" spans="17:23" x14ac:dyDescent="0.25">
      <c r="Q29" s="7" t="s">
        <v>4</v>
      </c>
      <c r="R29" s="6">
        <f>+R10</f>
        <v>25.8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R21" sqref="R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4">
        <v>16</v>
      </c>
      <c r="R2" s="11">
        <v>100</v>
      </c>
      <c r="V2">
        <v>256</v>
      </c>
      <c r="W2">
        <v>0</v>
      </c>
    </row>
    <row r="3" spans="17:23" ht="14.45" x14ac:dyDescent="0.3">
      <c r="Q3" s="4">
        <v>8</v>
      </c>
      <c r="R3" s="11">
        <v>100</v>
      </c>
      <c r="V3">
        <v>256</v>
      </c>
      <c r="W3">
        <v>50</v>
      </c>
    </row>
    <row r="4" spans="17:23" ht="14.45" x14ac:dyDescent="0.3">
      <c r="Q4" s="4">
        <v>4</v>
      </c>
      <c r="R4" s="11">
        <v>100</v>
      </c>
      <c r="V4">
        <v>256</v>
      </c>
      <c r="W4">
        <v>100</v>
      </c>
    </row>
    <row r="5" spans="17:23" ht="14.45" x14ac:dyDescent="0.3">
      <c r="Q5" s="4">
        <v>2</v>
      </c>
      <c r="R5" s="11">
        <v>100</v>
      </c>
    </row>
    <row r="6" spans="17:23" ht="14.45" x14ac:dyDescent="0.3">
      <c r="Q6" s="4">
        <v>1</v>
      </c>
      <c r="R6" s="11">
        <v>100</v>
      </c>
    </row>
    <row r="7" spans="17:23" ht="14.45" x14ac:dyDescent="0.3">
      <c r="Q7" s="4">
        <v>0.5</v>
      </c>
      <c r="R7" s="11">
        <v>100</v>
      </c>
      <c r="V7">
        <v>64</v>
      </c>
      <c r="W7">
        <v>0</v>
      </c>
    </row>
    <row r="8" spans="17:23" ht="14.45" x14ac:dyDescent="0.3">
      <c r="Q8" s="4">
        <v>0.25</v>
      </c>
      <c r="R8" s="11">
        <v>97</v>
      </c>
      <c r="V8">
        <v>64</v>
      </c>
      <c r="W8">
        <v>50</v>
      </c>
    </row>
    <row r="9" spans="17:23" ht="14.45" x14ac:dyDescent="0.3">
      <c r="Q9" s="4">
        <v>0.125</v>
      </c>
      <c r="R9" s="11">
        <v>85</v>
      </c>
      <c r="V9">
        <v>64</v>
      </c>
      <c r="W9">
        <v>100</v>
      </c>
    </row>
    <row r="10" spans="17:23" ht="14.45" x14ac:dyDescent="0.3">
      <c r="Q10" s="4">
        <v>6.25E-2</v>
      </c>
      <c r="R10" s="11">
        <v>48.2</v>
      </c>
    </row>
    <row r="11" spans="17:23" ht="14.45" x14ac:dyDescent="0.3">
      <c r="Q11" s="4">
        <v>4.58E-2</v>
      </c>
      <c r="R11" s="12">
        <v>34.700000000000003</v>
      </c>
      <c r="V11">
        <v>2</v>
      </c>
      <c r="W11">
        <v>0</v>
      </c>
    </row>
    <row r="12" spans="17:23" ht="14.45" x14ac:dyDescent="0.3">
      <c r="Q12" s="4">
        <v>3.44E-2</v>
      </c>
      <c r="R12" s="12">
        <v>24.1</v>
      </c>
      <c r="V12">
        <v>2</v>
      </c>
      <c r="W12">
        <v>50</v>
      </c>
    </row>
    <row r="13" spans="17:23" ht="14.45" x14ac:dyDescent="0.3">
      <c r="Q13" s="4">
        <v>2.5600000000000001E-2</v>
      </c>
      <c r="R13" s="12">
        <v>13.6</v>
      </c>
      <c r="V13">
        <v>2</v>
      </c>
      <c r="W13">
        <v>100</v>
      </c>
    </row>
    <row r="14" spans="17:23" ht="14.45" x14ac:dyDescent="0.3">
      <c r="Q14" s="4">
        <v>1.84E-2</v>
      </c>
      <c r="R14" s="12">
        <v>10.5</v>
      </c>
    </row>
    <row r="15" spans="17:23" ht="14.45" x14ac:dyDescent="0.3">
      <c r="Q15" s="4">
        <v>1.3599999999999999E-2</v>
      </c>
      <c r="R15" s="12">
        <v>7.3</v>
      </c>
      <c r="V15">
        <v>0.5</v>
      </c>
      <c r="W15">
        <v>0</v>
      </c>
    </row>
    <row r="16" spans="17:23" ht="14.45" x14ac:dyDescent="0.3">
      <c r="Q16" s="4">
        <v>9.7000000000000003E-3</v>
      </c>
      <c r="R16" s="12">
        <v>5.2</v>
      </c>
      <c r="V16">
        <v>0.5</v>
      </c>
      <c r="W16">
        <v>50</v>
      </c>
    </row>
    <row r="17" spans="17:23" ht="14.45" x14ac:dyDescent="0.3">
      <c r="Q17" s="4">
        <v>6.8999999999999999E-3</v>
      </c>
      <c r="R17" s="12">
        <v>4.2</v>
      </c>
      <c r="V17">
        <v>0.5</v>
      </c>
      <c r="W17">
        <v>100</v>
      </c>
    </row>
    <row r="18" spans="17:23" ht="14.45" x14ac:dyDescent="0.3">
      <c r="Q18" s="4">
        <v>3.3999999999999998E-3</v>
      </c>
      <c r="R18" s="12">
        <v>3.1</v>
      </c>
    </row>
    <row r="19" spans="17:23" ht="14.45" x14ac:dyDescent="0.3">
      <c r="Q19" s="4">
        <v>1.4E-3</v>
      </c>
      <c r="R19" s="13">
        <v>2.1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8">
        <v>16</v>
      </c>
      <c r="R21" s="15">
        <f ca="1">10^(FORECAST(Q21,LOG(OFFSET(Q$2:Q$17,MATCH(Q21,R$2:R$17,-1)-1,0,2)),OFFSET(R$2:R$17,MATCH(Q21,R$2:R$17,-1)-1,0,2)))</f>
        <v>2.7388604390251554E-2</v>
      </c>
      <c r="V21">
        <v>0.25</v>
      </c>
      <c r="W21">
        <v>100</v>
      </c>
    </row>
    <row r="22" spans="17:23" ht="14.45" x14ac:dyDescent="0.3">
      <c r="Q22" s="8">
        <v>50</v>
      </c>
      <c r="R22" s="15">
        <f t="shared" ref="R22:R24" ca="1" si="0">10^(FORECAST(Q22,LOG(OFFSET(Q$2:Q$17,MATCH(Q22,R$2:R$17,-1)-1,0,2)),OFFSET(R$2:R$17,MATCH(Q22,R$2:R$17,-1)-1,0,2)))</f>
        <v>6.4655326713797132E-2</v>
      </c>
    </row>
    <row r="23" spans="17:23" ht="14.45" x14ac:dyDescent="0.3">
      <c r="Q23" s="8">
        <v>84</v>
      </c>
      <c r="R23" s="15">
        <f t="shared" ca="1" si="0"/>
        <v>0.12266759483862658</v>
      </c>
      <c r="V23">
        <v>6.2E-2</v>
      </c>
      <c r="W23">
        <v>0</v>
      </c>
    </row>
    <row r="24" spans="17:23" ht="14.45" x14ac:dyDescent="0.3">
      <c r="Q24" s="8">
        <v>90</v>
      </c>
      <c r="R24" s="15">
        <f t="shared" ca="1" si="0"/>
        <v>0.16685498177125446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5" t="s">
        <v>1</v>
      </c>
      <c r="R26" s="6">
        <f ca="1">0.5*(R24/R23+R23/R22)</f>
        <v>1.6287374048733747</v>
      </c>
    </row>
    <row r="27" spans="17:23" ht="14.45" x14ac:dyDescent="0.3">
      <c r="Q27" s="5" t="s">
        <v>2</v>
      </c>
      <c r="R27" s="6">
        <f>100-R5</f>
        <v>0</v>
      </c>
      <c r="V27">
        <v>4.0000000000000001E-3</v>
      </c>
      <c r="W27">
        <v>0</v>
      </c>
    </row>
    <row r="28" spans="17:23" x14ac:dyDescent="0.25">
      <c r="Q28" s="5" t="s">
        <v>3</v>
      </c>
      <c r="R28" s="6">
        <f>+R5-R10</f>
        <v>51.8</v>
      </c>
      <c r="V28">
        <v>4.0000000000000001E-3</v>
      </c>
      <c r="W28">
        <v>50</v>
      </c>
    </row>
    <row r="29" spans="17:23" x14ac:dyDescent="0.25">
      <c r="Q29" s="7" t="s">
        <v>4</v>
      </c>
      <c r="R29" s="6">
        <f>+R10</f>
        <v>48.2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R21" sqref="R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4">
        <v>16</v>
      </c>
      <c r="R2" s="14">
        <v>100</v>
      </c>
      <c r="V2">
        <v>256</v>
      </c>
      <c r="W2">
        <v>0</v>
      </c>
    </row>
    <row r="3" spans="17:23" ht="14.45" x14ac:dyDescent="0.3">
      <c r="Q3" s="4">
        <v>8</v>
      </c>
      <c r="R3" s="14">
        <v>99</v>
      </c>
      <c r="V3">
        <v>256</v>
      </c>
      <c r="W3">
        <v>50</v>
      </c>
    </row>
    <row r="4" spans="17:23" ht="14.45" x14ac:dyDescent="0.3">
      <c r="Q4" s="4">
        <v>4</v>
      </c>
      <c r="R4" s="14">
        <v>99</v>
      </c>
      <c r="V4">
        <v>256</v>
      </c>
      <c r="W4">
        <v>100</v>
      </c>
    </row>
    <row r="5" spans="17:23" ht="14.45" x14ac:dyDescent="0.3">
      <c r="Q5" s="4">
        <v>2</v>
      </c>
      <c r="R5" s="14">
        <v>98</v>
      </c>
    </row>
    <row r="6" spans="17:23" ht="14.45" x14ac:dyDescent="0.3">
      <c r="Q6" s="4">
        <v>1</v>
      </c>
      <c r="R6" s="14">
        <v>98</v>
      </c>
    </row>
    <row r="7" spans="17:23" ht="14.45" x14ac:dyDescent="0.3">
      <c r="Q7" s="4">
        <v>0.5</v>
      </c>
      <c r="R7" s="14">
        <v>94</v>
      </c>
      <c r="V7">
        <v>64</v>
      </c>
      <c r="W7">
        <v>0</v>
      </c>
    </row>
    <row r="8" spans="17:23" ht="14.45" x14ac:dyDescent="0.3">
      <c r="Q8" s="4">
        <v>0.25</v>
      </c>
      <c r="R8" s="14">
        <v>16</v>
      </c>
      <c r="V8">
        <v>64</v>
      </c>
      <c r="W8">
        <v>50</v>
      </c>
    </row>
    <row r="9" spans="17:23" ht="14.45" x14ac:dyDescent="0.3">
      <c r="Q9" s="4">
        <v>0.125</v>
      </c>
      <c r="R9" s="14">
        <v>2</v>
      </c>
      <c r="V9">
        <v>64</v>
      </c>
      <c r="W9">
        <v>100</v>
      </c>
    </row>
    <row r="10" spans="17:23" ht="14.45" x14ac:dyDescent="0.3">
      <c r="Q10" s="4">
        <v>6.25E-2</v>
      </c>
      <c r="R10" s="14">
        <v>0.2</v>
      </c>
    </row>
    <row r="11" spans="17:23" ht="14.45" x14ac:dyDescent="0.3">
      <c r="Q11" s="4"/>
      <c r="R11" s="2"/>
      <c r="V11">
        <v>2</v>
      </c>
      <c r="W11">
        <v>0</v>
      </c>
    </row>
    <row r="12" spans="17:23" ht="14.45" x14ac:dyDescent="0.3">
      <c r="Q12" s="4"/>
      <c r="R12" s="2"/>
      <c r="V12">
        <v>2</v>
      </c>
      <c r="W12">
        <v>50</v>
      </c>
    </row>
    <row r="13" spans="17:23" ht="14.45" x14ac:dyDescent="0.3">
      <c r="Q13" s="4"/>
      <c r="R13" s="2"/>
      <c r="V13">
        <v>2</v>
      </c>
      <c r="W13">
        <v>100</v>
      </c>
    </row>
    <row r="14" spans="17:23" ht="14.45" x14ac:dyDescent="0.3">
      <c r="Q14" s="4"/>
      <c r="R14" s="2"/>
    </row>
    <row r="15" spans="17:23" ht="14.45" x14ac:dyDescent="0.3">
      <c r="Q15" s="4"/>
      <c r="R15" s="2"/>
      <c r="V15">
        <v>0.5</v>
      </c>
      <c r="W15">
        <v>0</v>
      </c>
    </row>
    <row r="16" spans="17:23" ht="14.45" x14ac:dyDescent="0.3">
      <c r="Q16" s="4"/>
      <c r="R16" s="2"/>
      <c r="V16">
        <v>0.5</v>
      </c>
      <c r="W16">
        <v>50</v>
      </c>
    </row>
    <row r="17" spans="17:23" ht="14.45" x14ac:dyDescent="0.3">
      <c r="Q17" s="4"/>
      <c r="R17" s="2"/>
      <c r="V17">
        <v>0.5</v>
      </c>
      <c r="W17">
        <v>100</v>
      </c>
    </row>
    <row r="18" spans="17:23" ht="14.45" x14ac:dyDescent="0.3">
      <c r="Q18" s="4"/>
      <c r="R18" s="2"/>
    </row>
    <row r="19" spans="17:23" ht="14.45" x14ac:dyDescent="0.3">
      <c r="Q19" s="4"/>
      <c r="R19" s="3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8">
        <v>16</v>
      </c>
      <c r="R21" s="15">
        <f ca="1">10^(FORECAST(Q21,LOG(OFFSET(Q$2:Q$17,MATCH(Q21,R$2:R$17,-1)-1,0,2)),OFFSET(R$2:R$17,MATCH(Q21,R$2:R$17,-1)-1,0,2)))</f>
        <v>0.24999999999999994</v>
      </c>
      <c r="V21">
        <v>0.25</v>
      </c>
      <c r="W21">
        <v>100</v>
      </c>
    </row>
    <row r="22" spans="17:23" ht="14.45" x14ac:dyDescent="0.3">
      <c r="Q22" s="8">
        <v>50</v>
      </c>
      <c r="R22" s="15">
        <f t="shared" ref="R22:R24" ca="1" si="0">10^(FORECAST(Q22,LOG(OFFSET(Q$2:Q$17,MATCH(Q22,R$2:R$17,-1)-1,0,2)),OFFSET(R$2:R$17,MATCH(Q22,R$2:R$17,-1)-1,0,2)))</f>
        <v>0.33818801443934904</v>
      </c>
    </row>
    <row r="23" spans="17:23" ht="14.45" x14ac:dyDescent="0.3">
      <c r="Q23" s="8">
        <v>84</v>
      </c>
      <c r="R23" s="15">
        <f t="shared" ca="1" si="0"/>
        <v>0.45748453244171766</v>
      </c>
      <c r="V23">
        <v>6.2E-2</v>
      </c>
      <c r="W23">
        <v>0</v>
      </c>
    </row>
    <row r="24" spans="17:23" ht="14.45" x14ac:dyDescent="0.3">
      <c r="Q24" s="8">
        <v>90</v>
      </c>
      <c r="R24" s="15">
        <f t="shared" ca="1" si="0"/>
        <v>0.48253916533459107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5" t="s">
        <v>1</v>
      </c>
      <c r="R26" s="6">
        <f ca="1">0.5*(R24/R23+R23/R22)</f>
        <v>1.2037590671195217</v>
      </c>
    </row>
    <row r="27" spans="17:23" ht="14.45" x14ac:dyDescent="0.3">
      <c r="Q27" s="5" t="s">
        <v>2</v>
      </c>
      <c r="R27" s="6">
        <f>100-R5</f>
        <v>2</v>
      </c>
      <c r="V27">
        <v>4.0000000000000001E-3</v>
      </c>
      <c r="W27">
        <v>0</v>
      </c>
    </row>
    <row r="28" spans="17:23" x14ac:dyDescent="0.25">
      <c r="Q28" s="5" t="s">
        <v>3</v>
      </c>
      <c r="R28" s="6">
        <f>+R5-R10</f>
        <v>97.8</v>
      </c>
      <c r="V28">
        <v>4.0000000000000001E-3</v>
      </c>
      <c r="W28">
        <v>50</v>
      </c>
    </row>
    <row r="29" spans="17:23" x14ac:dyDescent="0.25">
      <c r="Q29" s="7" t="s">
        <v>4</v>
      </c>
      <c r="R29" s="6">
        <f>+R10</f>
        <v>0.2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abSelected="1" workbookViewId="0">
      <selection activeCell="B3" sqref="B3"/>
    </sheetView>
  </sheetViews>
  <sheetFormatPr defaultRowHeight="15" x14ac:dyDescent="0.25"/>
  <sheetData>
    <row r="6" spans="3:8" x14ac:dyDescent="0.3">
      <c r="C6" s="5"/>
      <c r="D6" s="16" t="s">
        <v>7</v>
      </c>
      <c r="E6" s="16"/>
      <c r="F6" s="16"/>
      <c r="G6" s="16"/>
      <c r="H6" s="5"/>
    </row>
    <row r="7" spans="3:8" x14ac:dyDescent="0.3">
      <c r="C7" s="5"/>
      <c r="D7" s="7"/>
      <c r="E7" s="7" t="s">
        <v>20</v>
      </c>
      <c r="F7" s="7" t="s">
        <v>21</v>
      </c>
      <c r="G7" s="7" t="s">
        <v>22</v>
      </c>
      <c r="H7" s="7" t="s">
        <v>8</v>
      </c>
    </row>
    <row r="8" spans="3:8" x14ac:dyDescent="0.3">
      <c r="C8" s="5" t="s">
        <v>9</v>
      </c>
      <c r="D8" s="6"/>
      <c r="E8" s="15">
        <f ca="1">+'S3A Lab Results'!R21</f>
        <v>4.6743148453881458E-2</v>
      </c>
      <c r="F8" s="15">
        <f ca="1">+'S3B Lab Results'!R21</f>
        <v>2.7388604390251554E-2</v>
      </c>
      <c r="G8" s="15">
        <f ca="1">+'S3C Lab Results'!R21</f>
        <v>0.24999999999999994</v>
      </c>
      <c r="H8" s="9">
        <f ca="1">+(G8+F8+E8)/3</f>
        <v>0.10804391761471098</v>
      </c>
    </row>
    <row r="9" spans="3:8" x14ac:dyDescent="0.3">
      <c r="C9" s="5" t="s">
        <v>10</v>
      </c>
      <c r="D9" s="6"/>
      <c r="E9" s="15">
        <f ca="1">+'S3A Lab Results'!R22</f>
        <v>9.810956691452398E-2</v>
      </c>
      <c r="F9" s="15">
        <f ca="1">+'S3B Lab Results'!R22</f>
        <v>6.4655326713797132E-2</v>
      </c>
      <c r="G9" s="15">
        <f ca="1">+'S3C Lab Results'!R22</f>
        <v>0.33818801443934904</v>
      </c>
      <c r="H9" s="9">
        <f t="shared" ref="H9:H11" ca="1" si="0">+(G9+F9+E9)/3</f>
        <v>0.16698430268922337</v>
      </c>
    </row>
    <row r="10" spans="3:8" x14ac:dyDescent="0.3">
      <c r="C10" s="5" t="s">
        <v>11</v>
      </c>
      <c r="D10" s="6"/>
      <c r="E10" s="15">
        <f ca="1">+'S3A Lab Results'!R23</f>
        <v>0.19990955777914601</v>
      </c>
      <c r="F10" s="15">
        <f ca="1">+'S3B Lab Results'!R23</f>
        <v>0.12266759483862658</v>
      </c>
      <c r="G10" s="15">
        <f ca="1">+'S3C Lab Results'!R23</f>
        <v>0.45748453244171766</v>
      </c>
      <c r="H10" s="9">
        <f t="shared" ca="1" si="0"/>
        <v>0.26002056168649673</v>
      </c>
    </row>
    <row r="11" spans="3:8" x14ac:dyDescent="0.3">
      <c r="C11" s="5" t="s">
        <v>12</v>
      </c>
      <c r="D11" s="6"/>
      <c r="E11" s="15">
        <f ca="1">+'S3A Lab Results'!R24</f>
        <v>0.22861116066681289</v>
      </c>
      <c r="F11" s="15">
        <f ca="1">+'S3B Lab Results'!R24</f>
        <v>0.16685498177125446</v>
      </c>
      <c r="G11" s="15">
        <f ca="1">+'S3C Lab Results'!R24</f>
        <v>0.48253916533459107</v>
      </c>
      <c r="H11" s="9">
        <f t="shared" ca="1" si="0"/>
        <v>0.29266843592421948</v>
      </c>
    </row>
    <row r="12" spans="3:8" x14ac:dyDescent="0.3">
      <c r="C12" s="5"/>
      <c r="D12" s="6"/>
      <c r="E12" s="15"/>
      <c r="F12" s="15"/>
      <c r="G12" s="15"/>
      <c r="H12" s="9"/>
    </row>
    <row r="13" spans="3:8" x14ac:dyDescent="0.3">
      <c r="C13" s="5" t="s">
        <v>13</v>
      </c>
      <c r="D13" s="6"/>
      <c r="E13" s="6">
        <f ca="1">+'S3A Lab Results'!R26</f>
        <v>1.5905941359508899</v>
      </c>
      <c r="F13" s="6">
        <f ca="1">+'S3B Lab Results'!R26</f>
        <v>1.6287374048733747</v>
      </c>
      <c r="G13" s="6">
        <f ca="1">+'S3C Lab Results'!R26</f>
        <v>1.2037590671195217</v>
      </c>
      <c r="H13" s="9">
        <f t="shared" ref="H13:H16" ca="1" si="1">+(G13+F13+E13)/3</f>
        <v>1.4743635359812621</v>
      </c>
    </row>
    <row r="14" spans="3:8" x14ac:dyDescent="0.3">
      <c r="C14" s="5" t="s">
        <v>14</v>
      </c>
      <c r="D14" s="6"/>
      <c r="E14" s="6">
        <f>+'S3A Lab Results'!R27</f>
        <v>0</v>
      </c>
      <c r="F14" s="6">
        <f>+'S3B Lab Results'!R27</f>
        <v>0</v>
      </c>
      <c r="G14" s="6">
        <f>+'S3C Lab Results'!R27</f>
        <v>2</v>
      </c>
      <c r="H14" s="9">
        <f t="shared" si="1"/>
        <v>0.66666666666666663</v>
      </c>
    </row>
    <row r="15" spans="3:8" x14ac:dyDescent="0.3">
      <c r="C15" s="5" t="s">
        <v>15</v>
      </c>
      <c r="D15" s="6"/>
      <c r="E15" s="6">
        <f>+'S3A Lab Results'!R28</f>
        <v>74.2</v>
      </c>
      <c r="F15" s="6">
        <f>+'S3B Lab Results'!R28</f>
        <v>51.8</v>
      </c>
      <c r="G15" s="6">
        <f>+'S3C Lab Results'!R28</f>
        <v>97.8</v>
      </c>
      <c r="H15" s="9">
        <f t="shared" si="1"/>
        <v>74.600000000000009</v>
      </c>
    </row>
    <row r="16" spans="3:8" x14ac:dyDescent="0.3">
      <c r="C16" s="5" t="s">
        <v>16</v>
      </c>
      <c r="D16" s="6"/>
      <c r="E16" s="6">
        <f>+'S3A Lab Results'!R29</f>
        <v>25.8</v>
      </c>
      <c r="F16" s="6">
        <f>+'S3B Lab Results'!R29</f>
        <v>48.2</v>
      </c>
      <c r="G16" s="6">
        <f>+'S3C Lab Results'!R29</f>
        <v>0.2</v>
      </c>
      <c r="H16" s="9">
        <f t="shared" si="1"/>
        <v>24.733333333333334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B12" sqref="B12"/>
    </sheetView>
  </sheetViews>
  <sheetFormatPr defaultRowHeight="15" x14ac:dyDescent="0.25"/>
  <sheetData>
    <row r="1" spans="1:1" ht="14.45" x14ac:dyDescent="0.3">
      <c r="A1" s="10" t="s">
        <v>17</v>
      </c>
    </row>
    <row r="2" spans="1:1" ht="14.45" x14ac:dyDescent="0.3">
      <c r="A2" s="10"/>
    </row>
    <row r="3" spans="1:1" x14ac:dyDescent="0.25">
      <c r="A3" s="10" t="s">
        <v>23</v>
      </c>
    </row>
    <row r="4" spans="1:1" x14ac:dyDescent="0.25">
      <c r="A4" s="10"/>
    </row>
    <row r="5" spans="1:1" x14ac:dyDescent="0.25">
      <c r="A5" s="10" t="s">
        <v>24</v>
      </c>
    </row>
    <row r="6" spans="1:1" x14ac:dyDescent="0.25">
      <c r="A6" s="10"/>
    </row>
    <row r="7" spans="1:1" x14ac:dyDescent="0.25">
      <c r="A7" s="10" t="s">
        <v>25</v>
      </c>
    </row>
    <row r="8" spans="1:1" x14ac:dyDescent="0.25">
      <c r="A8" s="10"/>
    </row>
    <row r="9" spans="1:1" x14ac:dyDescent="0.25">
      <c r="A9" s="10" t="s">
        <v>26</v>
      </c>
    </row>
    <row r="11" spans="1:1" x14ac:dyDescent="0.25">
      <c r="A11" s="10" t="s">
        <v>18</v>
      </c>
    </row>
    <row r="12" spans="1:1" ht="14.45" x14ac:dyDescent="0.3">
      <c r="A12" s="10"/>
    </row>
    <row r="13" spans="1:1" x14ac:dyDescent="0.25">
      <c r="A13" s="10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S3A Lab Results</vt:lpstr>
      <vt:lpstr>S3B Lab Results</vt:lpstr>
      <vt:lpstr>S3C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2014-12-18T00:10:02Z</dcterms:modified>
</cp:coreProperties>
</file>