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555" yWindow="60" windowWidth="16290" windowHeight="6885" activeTab="1"/>
  </bookViews>
  <sheets>
    <sheet name="Datasheet" sheetId="9" r:id="rId1"/>
    <sheet name="S1A Lab Results" sheetId="3" r:id="rId2"/>
    <sheet name="S1B Lab Results" sheetId="5" r:id="rId3"/>
    <sheet name="S1C Lab Results" sheetId="6" r:id="rId4"/>
    <sheet name="Dist Chart" sheetId="4" r:id="rId5"/>
    <sheet name="Summary" sheetId="7" r:id="rId6"/>
    <sheet name="Read Me" sheetId="8" r:id="rId7"/>
  </sheets>
  <calcPr calcId="152511"/>
</workbook>
</file>

<file path=xl/calcChain.xml><?xml version="1.0" encoding="utf-8"?>
<calcChain xmlns="http://schemas.openxmlformats.org/spreadsheetml/2006/main">
  <c r="M24" i="6" l="1"/>
  <c r="G11" i="7" s="1"/>
  <c r="M23" i="6"/>
  <c r="G10" i="7" s="1"/>
  <c r="M22" i="6"/>
  <c r="G9" i="7" s="1"/>
  <c r="M21" i="6"/>
  <c r="G8" i="7" s="1"/>
  <c r="M24" i="5"/>
  <c r="F11" i="7" s="1"/>
  <c r="M23" i="5"/>
  <c r="F10" i="7" s="1"/>
  <c r="M22" i="5"/>
  <c r="F9" i="7" s="1"/>
  <c r="M21" i="5"/>
  <c r="F8" i="7" s="1"/>
  <c r="N24" i="3"/>
  <c r="E11" i="7" s="1"/>
  <c r="N23" i="3"/>
  <c r="E10" i="7" s="1"/>
  <c r="N22" i="3"/>
  <c r="E9" i="7" s="1"/>
  <c r="N21" i="3"/>
  <c r="E8" i="7" s="1"/>
  <c r="M29" i="6" l="1"/>
  <c r="G16" i="7" s="1"/>
  <c r="M28" i="6"/>
  <c r="G15" i="7" s="1"/>
  <c r="M27" i="6"/>
  <c r="G14" i="7" s="1"/>
  <c r="M29" i="5"/>
  <c r="F16" i="7" s="1"/>
  <c r="M28" i="5"/>
  <c r="F15" i="7" s="1"/>
  <c r="M27" i="5"/>
  <c r="F14" i="7" s="1"/>
  <c r="M26" i="6" l="1"/>
  <c r="G13" i="7" s="1"/>
  <c r="M26" i="5"/>
  <c r="F13" i="7" s="1"/>
  <c r="N29" i="3"/>
  <c r="E16" i="7" s="1"/>
  <c r="H16" i="7" s="1"/>
  <c r="N28" i="3"/>
  <c r="E15" i="7" s="1"/>
  <c r="H15" i="7" s="1"/>
  <c r="N27" i="3"/>
  <c r="E14" i="7" s="1"/>
  <c r="H14" i="7" s="1"/>
  <c r="N26" i="3" l="1"/>
  <c r="E13" i="7" s="1"/>
  <c r="H11" i="7" l="1"/>
  <c r="H10" i="7"/>
  <c r="H9" i="7"/>
  <c r="H8" i="7" l="1"/>
  <c r="H13" i="7" l="1"/>
</calcChain>
</file>

<file path=xl/sharedStrings.xml><?xml version="1.0" encoding="utf-8"?>
<sst xmlns="http://schemas.openxmlformats.org/spreadsheetml/2006/main" count="41" uniqueCount="27">
  <si>
    <t>%Finer Lab</t>
  </si>
  <si>
    <t>Gr</t>
  </si>
  <si>
    <t>%Gravel</t>
  </si>
  <si>
    <t>%Sand</t>
  </si>
  <si>
    <t>%Silt/Clay</t>
  </si>
  <si>
    <t>Size</t>
  </si>
  <si>
    <t>% Finer Than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</si>
  <si>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</si>
  <si>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</si>
  <si>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</si>
  <si>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</si>
  <si>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</si>
  <si>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</si>
  <si>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</si>
  <si>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</si>
  <si>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</si>
  <si>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</si>
  <si>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</si>
  <si>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</si>
  <si>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</si>
  <si>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1A</t>
  </si>
  <si>
    <t>1B</t>
  </si>
  <si>
    <t>1C</t>
  </si>
  <si>
    <t>Datasheet — Electronic version of the field datasheet</t>
  </si>
  <si>
    <t>S1A Lab Results—Electronic version of field data information as well as sample lab sieve size analysis as described in ISR study 6.6 section 4.1.2.9.</t>
  </si>
  <si>
    <t>S1B Lab Results —Electronic version of field data information as well as sample lab sieve size analysis as described in ISR study 6.6 section 4.1.2.9.</t>
  </si>
  <si>
    <t>S1C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</si>
</sst>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/>
    </xf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75  Bank Samples</a:t>
            </a:r>
            <a:endParaRPr lang="en-US"/>
          </a:p>
        </c:rich>
      </c:tx>
      <c:layout>
        <c:manualLayout>
          <c:xMode val="edge"/>
          <c:yMode val="edge"/>
          <c:x val="0.32772147154305509"/>
          <c:y val="3.2384583297882276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'S1A Lab Results'!$M$2:$M$19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3.9800000000000002E-2</c:v>
                </c:pt>
                <c:pt idx="10">
                  <c:v>3.1300000000000001E-2</c:v>
                </c:pt>
                <c:pt idx="11">
                  <c:v>2.3699999999999999E-2</c:v>
                </c:pt>
                <c:pt idx="12">
                  <c:v>1.7600000000000001E-2</c:v>
                </c:pt>
                <c:pt idx="13">
                  <c:v>1.32E-2</c:v>
                </c:pt>
                <c:pt idx="14">
                  <c:v>9.5E-4</c:v>
                </c:pt>
                <c:pt idx="15">
                  <c:v>6.8000000000000005E-4</c:v>
                </c:pt>
                <c:pt idx="16">
                  <c:v>3.4000000000000002E-4</c:v>
                </c:pt>
                <c:pt idx="17">
                  <c:v>1.3999999999999999E-4</c:v>
                </c:pt>
              </c:numCache>
            </c:numRef>
          </c:xVal>
          <c:yVal>
            <c:numRef>
              <c:f>'S1A Lab Results'!$N$2:$N$19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98</c:v>
                </c:pt>
                <c:pt idx="7">
                  <c:v>96</c:v>
                </c:pt>
                <c:pt idx="8">
                  <c:v>64</c:v>
                </c:pt>
                <c:pt idx="9">
                  <c:v>53.4</c:v>
                </c:pt>
                <c:pt idx="10">
                  <c:v>39.299999999999997</c:v>
                </c:pt>
                <c:pt idx="11">
                  <c:v>28.2</c:v>
                </c:pt>
                <c:pt idx="12">
                  <c:v>20.100000000000001</c:v>
                </c:pt>
                <c:pt idx="13">
                  <c:v>14.1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'S1B Lab Results'!$L$2:$L$19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'S1B Lab Results'!$M$2:$M$19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</c:v>
                </c:pt>
                <c:pt idx="6">
                  <c:v>44</c:v>
                </c:pt>
                <c:pt idx="7">
                  <c:v>15</c:v>
                </c:pt>
                <c:pt idx="8">
                  <c:v>5.2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'S1C Lab Results'!$L$2:$L$19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'S1C Lab Results'!$M$2:$M$19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98</c:v>
                </c:pt>
                <c:pt idx="7">
                  <c:v>54</c:v>
                </c:pt>
                <c:pt idx="8">
                  <c:v>13.5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058184"/>
        <c:axId val="382058968"/>
      </c:scatterChart>
      <c:valAx>
        <c:axId val="382058184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2058968"/>
        <c:crosses val="autoZero"/>
        <c:crossBetween val="midCat"/>
        <c:majorUnit val="10"/>
        <c:minorUnit val="10"/>
      </c:valAx>
      <c:valAx>
        <c:axId val="3820589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205818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502756</xdr:colOff>
      <xdr:row>40</xdr:row>
      <xdr:rowOff>172720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9156" cy="7660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397822</xdr:colOff>
      <xdr:row>40</xdr:row>
      <xdr:rowOff>167640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4222" cy="7650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264160</xdr:colOff>
      <xdr:row>44</xdr:row>
      <xdr:rowOff>89166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60160" cy="83086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" sqref="L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M1:S29"/>
  <sheetViews>
    <sheetView tabSelected="1" zoomScale="75" zoomScaleNormal="75" workbookViewId="0">
      <selection activeCell="K4" sqref="K4"/>
    </sheetView>
  </sheetViews>
  <sheetFormatPr defaultRowHeight="15" x14ac:dyDescent="0.25"/>
  <sheetData>
    <row r="1" spans="13:19" ht="27.6" x14ac:dyDescent="0.3">
      <c r="N1" s="1" t="s">
        <v>0</v>
      </c>
      <c r="R1" t="s">
        <v>5</v>
      </c>
      <c r="S1" t="s">
        <v>6</v>
      </c>
    </row>
    <row r="2" spans="13:19" ht="14.45" x14ac:dyDescent="0.3">
      <c r="M2" s="5">
        <v>16</v>
      </c>
      <c r="N2" s="2">
        <v>100</v>
      </c>
      <c r="R2">
        <v>256</v>
      </c>
      <c r="S2">
        <v>0</v>
      </c>
    </row>
    <row r="3" spans="13:19" ht="14.45" x14ac:dyDescent="0.3">
      <c r="M3" s="5">
        <v>8</v>
      </c>
      <c r="N3" s="2">
        <v>100</v>
      </c>
      <c r="R3">
        <v>256</v>
      </c>
      <c r="S3">
        <v>50</v>
      </c>
    </row>
    <row r="4" spans="13:19" ht="14.45" x14ac:dyDescent="0.3">
      <c r="M4" s="5">
        <v>4</v>
      </c>
      <c r="N4" s="2">
        <v>100</v>
      </c>
      <c r="R4">
        <v>256</v>
      </c>
      <c r="S4">
        <v>100</v>
      </c>
    </row>
    <row r="5" spans="13:19" ht="14.45" x14ac:dyDescent="0.3">
      <c r="M5" s="5">
        <v>2</v>
      </c>
      <c r="N5" s="2">
        <v>100</v>
      </c>
    </row>
    <row r="6" spans="13:19" ht="14.45" x14ac:dyDescent="0.3">
      <c r="M6" s="5">
        <v>1</v>
      </c>
      <c r="N6" s="2">
        <v>100</v>
      </c>
    </row>
    <row r="7" spans="13:19" ht="14.45" x14ac:dyDescent="0.3">
      <c r="M7" s="5">
        <v>0.5</v>
      </c>
      <c r="N7" s="2">
        <v>100</v>
      </c>
      <c r="R7">
        <v>64</v>
      </c>
      <c r="S7">
        <v>0</v>
      </c>
    </row>
    <row r="8" spans="13:19" ht="14.45" x14ac:dyDescent="0.3">
      <c r="M8" s="5">
        <v>0.25</v>
      </c>
      <c r="N8" s="2">
        <v>98</v>
      </c>
      <c r="R8">
        <v>64</v>
      </c>
      <c r="S8">
        <v>50</v>
      </c>
    </row>
    <row r="9" spans="13:19" ht="14.45" x14ac:dyDescent="0.3">
      <c r="M9" s="5">
        <v>0.125</v>
      </c>
      <c r="N9" s="2">
        <v>96</v>
      </c>
      <c r="R9">
        <v>64</v>
      </c>
      <c r="S9">
        <v>100</v>
      </c>
    </row>
    <row r="10" spans="13:19" ht="14.45" x14ac:dyDescent="0.3">
      <c r="M10" s="5">
        <v>6.25E-2</v>
      </c>
      <c r="N10" s="2">
        <v>64</v>
      </c>
    </row>
    <row r="11" spans="13:19" ht="14.45" x14ac:dyDescent="0.3">
      <c r="M11" s="5">
        <v>3.9800000000000002E-2</v>
      </c>
      <c r="N11" s="2">
        <v>53.4</v>
      </c>
      <c r="R11">
        <v>2</v>
      </c>
      <c r="S11">
        <v>0</v>
      </c>
    </row>
    <row r="12" spans="13:19" ht="14.45" x14ac:dyDescent="0.3">
      <c r="M12" s="5">
        <v>3.1300000000000001E-2</v>
      </c>
      <c r="N12" s="2">
        <v>39.299999999999997</v>
      </c>
      <c r="R12">
        <v>2</v>
      </c>
      <c r="S12">
        <v>50</v>
      </c>
    </row>
    <row r="13" spans="13:19" ht="14.45" x14ac:dyDescent="0.3">
      <c r="M13" s="5">
        <v>2.3699999999999999E-2</v>
      </c>
      <c r="N13" s="2">
        <v>28.2</v>
      </c>
      <c r="R13">
        <v>2</v>
      </c>
      <c r="S13">
        <v>100</v>
      </c>
    </row>
    <row r="14" spans="13:19" ht="14.45" x14ac:dyDescent="0.3">
      <c r="M14" s="5">
        <v>1.7600000000000001E-2</v>
      </c>
      <c r="N14" s="2">
        <v>20.100000000000001</v>
      </c>
    </row>
    <row r="15" spans="13:19" ht="14.45" x14ac:dyDescent="0.3">
      <c r="M15" s="5">
        <v>1.32E-2</v>
      </c>
      <c r="N15" s="2">
        <v>14.1</v>
      </c>
      <c r="R15">
        <v>0.5</v>
      </c>
      <c r="S15">
        <v>0</v>
      </c>
    </row>
    <row r="16" spans="13:19" ht="14.45" x14ac:dyDescent="0.3">
      <c r="M16" s="5">
        <v>9.5E-4</v>
      </c>
      <c r="N16" s="2">
        <v>9</v>
      </c>
      <c r="R16">
        <v>0.5</v>
      </c>
      <c r="S16">
        <v>50</v>
      </c>
    </row>
    <row r="17" spans="13:19" ht="14.45" x14ac:dyDescent="0.3">
      <c r="M17" s="5">
        <v>6.8000000000000005E-4</v>
      </c>
      <c r="N17" s="2">
        <v>7</v>
      </c>
      <c r="R17">
        <v>0.5</v>
      </c>
      <c r="S17">
        <v>100</v>
      </c>
    </row>
    <row r="18" spans="13:19" ht="14.45" x14ac:dyDescent="0.3">
      <c r="M18" s="5">
        <v>3.4000000000000002E-4</v>
      </c>
      <c r="N18" s="2">
        <v>4</v>
      </c>
    </row>
    <row r="19" spans="13:19" ht="14.45" x14ac:dyDescent="0.3">
      <c r="M19" s="5">
        <v>1.3999999999999999E-4</v>
      </c>
      <c r="N19" s="2">
        <v>3</v>
      </c>
      <c r="R19">
        <v>0.25</v>
      </c>
      <c r="S19">
        <v>0</v>
      </c>
    </row>
    <row r="20" spans="13:19" ht="14.45" x14ac:dyDescent="0.3">
      <c r="R20">
        <v>0.25</v>
      </c>
      <c r="S20">
        <v>50</v>
      </c>
    </row>
    <row r="21" spans="13:19" ht="14.45" x14ac:dyDescent="0.3">
      <c r="M21" s="9">
        <v>16</v>
      </c>
      <c r="N21" s="10">
        <f ca="1">10^(FORECAST(M21,LOG(OFFSET(M$2:M$17,MATCH(M21,N$2:N$17,-1)-1,0,2)),OFFSET(N$2:N$17,MATCH(M21,N$2:N$17,-1)-1,0,2)))</f>
        <v>1.4458986907228161E-2</v>
      </c>
      <c r="R21">
        <v>0.25</v>
      </c>
      <c r="S21">
        <v>100</v>
      </c>
    </row>
    <row r="22" spans="13:19" ht="14.45" x14ac:dyDescent="0.3">
      <c r="M22" s="9">
        <v>50</v>
      </c>
      <c r="N22" s="10">
        <f t="shared" ref="N22:N24" ca="1" si="0">10^(FORECAST(M22,LOG(OFFSET(M$2:M$17,MATCH(M22,N$2:N$17,-1)-1,0,2)),OFFSET(N$2:N$17,MATCH(M22,N$2:N$17,-1)-1,0,2)))</f>
        <v>3.7559809182283195E-2</v>
      </c>
    </row>
    <row r="23" spans="13:19" ht="14.45" x14ac:dyDescent="0.3">
      <c r="M23" s="9">
        <v>84</v>
      </c>
      <c r="N23" s="10">
        <f t="shared" ca="1" si="0"/>
        <v>9.6388176587996283E-2</v>
      </c>
      <c r="R23">
        <v>6.2E-2</v>
      </c>
      <c r="S23">
        <v>0</v>
      </c>
    </row>
    <row r="24" spans="13:19" ht="14.45" x14ac:dyDescent="0.3">
      <c r="M24" s="9">
        <v>90</v>
      </c>
      <c r="N24" s="10">
        <f t="shared" ca="1" si="0"/>
        <v>0.1097657600233312</v>
      </c>
      <c r="R24">
        <v>6.2E-2</v>
      </c>
      <c r="S24">
        <v>50</v>
      </c>
    </row>
    <row r="25" spans="13:19" ht="14.45" x14ac:dyDescent="0.3">
      <c r="R25">
        <v>6.2E-2</v>
      </c>
      <c r="S25">
        <v>100</v>
      </c>
    </row>
    <row r="26" spans="13:19" ht="14.45" x14ac:dyDescent="0.3">
      <c r="M26" s="6" t="s">
        <v>1</v>
      </c>
      <c r="N26" s="7">
        <f ca="1">0.5*(N24/N23+N23/N22)</f>
        <v>1.8525235276494962</v>
      </c>
    </row>
    <row r="27" spans="13:19" ht="14.45" x14ac:dyDescent="0.3">
      <c r="M27" s="6" t="s">
        <v>2</v>
      </c>
      <c r="N27" s="7">
        <f>100-N5</f>
        <v>0</v>
      </c>
      <c r="R27">
        <v>4.0000000000000001E-3</v>
      </c>
      <c r="S27">
        <v>0</v>
      </c>
    </row>
    <row r="28" spans="13:19" x14ac:dyDescent="0.25">
      <c r="M28" s="6" t="s">
        <v>3</v>
      </c>
      <c r="N28" s="7">
        <f>+N5-N10</f>
        <v>36</v>
      </c>
      <c r="R28">
        <v>4.0000000000000001E-3</v>
      </c>
      <c r="S28">
        <v>50</v>
      </c>
    </row>
    <row r="29" spans="13:19" x14ac:dyDescent="0.25">
      <c r="M29" s="8" t="s">
        <v>4</v>
      </c>
      <c r="N29" s="7">
        <f>+N10</f>
        <v>64</v>
      </c>
      <c r="R29">
        <v>4.0000000000000001E-3</v>
      </c>
      <c r="S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R29"/>
  <sheetViews>
    <sheetView workbookViewId="0">
      <selection activeCell="L21" sqref="L21:M24"/>
    </sheetView>
  </sheetViews>
  <sheetFormatPr defaultRowHeight="15" x14ac:dyDescent="0.25"/>
  <sheetData>
    <row r="1" spans="12:18" ht="27.6" x14ac:dyDescent="0.3">
      <c r="M1" s="1" t="s">
        <v>0</v>
      </c>
      <c r="Q1" t="s">
        <v>5</v>
      </c>
      <c r="R1" t="s">
        <v>6</v>
      </c>
    </row>
    <row r="2" spans="12:18" ht="14.45" x14ac:dyDescent="0.3">
      <c r="L2" s="5">
        <v>16</v>
      </c>
      <c r="M2" s="2">
        <v>100</v>
      </c>
      <c r="Q2">
        <v>256</v>
      </c>
      <c r="R2">
        <v>0</v>
      </c>
    </row>
    <row r="3" spans="12:18" ht="14.45" x14ac:dyDescent="0.3">
      <c r="L3" s="5">
        <v>8</v>
      </c>
      <c r="M3" s="2">
        <v>100</v>
      </c>
      <c r="Q3">
        <v>256</v>
      </c>
      <c r="R3">
        <v>50</v>
      </c>
    </row>
    <row r="4" spans="12:18" ht="14.45" x14ac:dyDescent="0.3">
      <c r="L4" s="5">
        <v>4</v>
      </c>
      <c r="M4" s="2">
        <v>100</v>
      </c>
      <c r="Q4">
        <v>256</v>
      </c>
      <c r="R4">
        <v>100</v>
      </c>
    </row>
    <row r="5" spans="12:18" ht="14.45" x14ac:dyDescent="0.3">
      <c r="L5" s="5">
        <v>2</v>
      </c>
      <c r="M5" s="2">
        <v>100</v>
      </c>
    </row>
    <row r="6" spans="12:18" ht="14.45" x14ac:dyDescent="0.3">
      <c r="L6" s="5">
        <v>1</v>
      </c>
      <c r="M6" s="2">
        <v>100</v>
      </c>
    </row>
    <row r="7" spans="12:18" ht="14.45" x14ac:dyDescent="0.3">
      <c r="L7" s="5">
        <v>0.5</v>
      </c>
      <c r="M7" s="2">
        <v>97</v>
      </c>
      <c r="Q7">
        <v>64</v>
      </c>
      <c r="R7">
        <v>0</v>
      </c>
    </row>
    <row r="8" spans="12:18" ht="14.45" x14ac:dyDescent="0.3">
      <c r="L8" s="5">
        <v>0.25</v>
      </c>
      <c r="M8" s="2">
        <v>44</v>
      </c>
      <c r="Q8">
        <v>64</v>
      </c>
      <c r="R8">
        <v>50</v>
      </c>
    </row>
    <row r="9" spans="12:18" ht="14.45" x14ac:dyDescent="0.3">
      <c r="L9" s="5">
        <v>0.125</v>
      </c>
      <c r="M9" s="2">
        <v>15</v>
      </c>
      <c r="Q9">
        <v>64</v>
      </c>
      <c r="R9">
        <v>100</v>
      </c>
    </row>
    <row r="10" spans="12:18" ht="14.45" x14ac:dyDescent="0.3">
      <c r="L10" s="5">
        <v>6.25E-2</v>
      </c>
      <c r="M10" s="2">
        <v>5.2</v>
      </c>
    </row>
    <row r="11" spans="12:18" ht="14.45" x14ac:dyDescent="0.3">
      <c r="L11" s="5"/>
      <c r="M11" s="3"/>
      <c r="Q11">
        <v>2</v>
      </c>
      <c r="R11">
        <v>0</v>
      </c>
    </row>
    <row r="12" spans="12:18" ht="14.45" x14ac:dyDescent="0.3">
      <c r="L12" s="5"/>
      <c r="M12" s="3"/>
      <c r="Q12">
        <v>2</v>
      </c>
      <c r="R12">
        <v>50</v>
      </c>
    </row>
    <row r="13" spans="12:18" ht="14.45" x14ac:dyDescent="0.3">
      <c r="L13" s="5"/>
      <c r="M13" s="3"/>
      <c r="Q13">
        <v>2</v>
      </c>
      <c r="R13">
        <v>100</v>
      </c>
    </row>
    <row r="14" spans="12:18" ht="14.45" x14ac:dyDescent="0.3">
      <c r="L14" s="5"/>
      <c r="M14" s="3"/>
    </row>
    <row r="15" spans="12:18" ht="14.45" x14ac:dyDescent="0.3">
      <c r="L15" s="5"/>
      <c r="M15" s="3"/>
      <c r="Q15">
        <v>0.5</v>
      </c>
      <c r="R15">
        <v>0</v>
      </c>
    </row>
    <row r="16" spans="12:18" ht="14.45" x14ac:dyDescent="0.3">
      <c r="L16" s="5"/>
      <c r="M16" s="3"/>
      <c r="Q16">
        <v>0.5</v>
      </c>
      <c r="R16">
        <v>50</v>
      </c>
    </row>
    <row r="17" spans="12:18" ht="14.45" x14ac:dyDescent="0.3">
      <c r="L17" s="5"/>
      <c r="M17" s="3"/>
      <c r="Q17">
        <v>0.5</v>
      </c>
      <c r="R17">
        <v>100</v>
      </c>
    </row>
    <row r="18" spans="12:18" ht="14.45" x14ac:dyDescent="0.3">
      <c r="L18" s="5"/>
      <c r="M18" s="3"/>
    </row>
    <row r="19" spans="12:18" ht="14.45" x14ac:dyDescent="0.3">
      <c r="L19" s="5"/>
      <c r="M19" s="4"/>
      <c r="Q19">
        <v>0.25</v>
      </c>
      <c r="R19">
        <v>0</v>
      </c>
    </row>
    <row r="20" spans="12:18" ht="14.45" x14ac:dyDescent="0.3">
      <c r="Q20">
        <v>0.25</v>
      </c>
      <c r="R20">
        <v>50</v>
      </c>
    </row>
    <row r="21" spans="12:18" ht="14.45" x14ac:dyDescent="0.3">
      <c r="L21" s="9">
        <v>16</v>
      </c>
      <c r="M21" s="10">
        <f ca="1">10^(FORECAST(L21,LOG(OFFSET(L$2:L$17,MATCH(L21,M$2:M$17,-1)-1,0,2)),OFFSET(M$2:M$17,MATCH(L21,M$2:M$17,-1)-1,0,2)))</f>
        <v>0.12802369503112468</v>
      </c>
      <c r="Q21">
        <v>0.25</v>
      </c>
      <c r="R21">
        <v>100</v>
      </c>
    </row>
    <row r="22" spans="12:18" ht="14.45" x14ac:dyDescent="0.3">
      <c r="L22" s="9">
        <v>50</v>
      </c>
      <c r="M22" s="10">
        <f t="shared" ref="M22:M24" ca="1" si="0">10^(FORECAST(L22,LOG(OFFSET(L$2:L$17,MATCH(L22,M$2:M$17,-1)-1,0,2)),OFFSET(M$2:M$17,MATCH(L22,M$2:M$17,-1)-1,0,2)))</f>
        <v>0.27040758910755042</v>
      </c>
    </row>
    <row r="23" spans="12:18" ht="14.45" x14ac:dyDescent="0.3">
      <c r="L23" s="9">
        <v>84</v>
      </c>
      <c r="M23" s="10">
        <f t="shared" ca="1" si="0"/>
        <v>0.42182513893663143</v>
      </c>
      <c r="Q23">
        <v>6.2E-2</v>
      </c>
      <c r="R23">
        <v>0</v>
      </c>
    </row>
    <row r="24" spans="12:18" ht="14.45" x14ac:dyDescent="0.3">
      <c r="L24" s="9">
        <v>90</v>
      </c>
      <c r="M24" s="10">
        <f t="shared" ca="1" si="0"/>
        <v>0.45625887537924814</v>
      </c>
      <c r="Q24">
        <v>6.2E-2</v>
      </c>
      <c r="R24">
        <v>50</v>
      </c>
    </row>
    <row r="25" spans="12:18" ht="14.45" x14ac:dyDescent="0.3">
      <c r="Q25">
        <v>6.2E-2</v>
      </c>
      <c r="R25">
        <v>100</v>
      </c>
    </row>
    <row r="26" spans="12:18" ht="14.45" x14ac:dyDescent="0.3">
      <c r="L26" s="6" t="s">
        <v>1</v>
      </c>
      <c r="M26" s="7">
        <f ca="1">0.5*(M24/M23+M23/M22)</f>
        <v>1.3207953931358758</v>
      </c>
    </row>
    <row r="27" spans="12:18" ht="14.45" x14ac:dyDescent="0.3">
      <c r="L27" s="6" t="s">
        <v>2</v>
      </c>
      <c r="M27" s="7">
        <f>100-M5</f>
        <v>0</v>
      </c>
      <c r="Q27">
        <v>4.0000000000000001E-3</v>
      </c>
      <c r="R27">
        <v>0</v>
      </c>
    </row>
    <row r="28" spans="12:18" ht="14.45" x14ac:dyDescent="0.3">
      <c r="L28" s="6" t="s">
        <v>3</v>
      </c>
      <c r="M28" s="7">
        <f>+M5-M10</f>
        <v>94.8</v>
      </c>
      <c r="Q28">
        <v>4.0000000000000001E-3</v>
      </c>
      <c r="R28">
        <v>50</v>
      </c>
    </row>
    <row r="29" spans="12:18" ht="14.45" x14ac:dyDescent="0.3">
      <c r="L29" s="8" t="s">
        <v>4</v>
      </c>
      <c r="M29" s="7">
        <f>+M10</f>
        <v>5.2</v>
      </c>
      <c r="Q29">
        <v>4.0000000000000001E-3</v>
      </c>
      <c r="R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R29"/>
  <sheetViews>
    <sheetView zoomScale="75" zoomScaleNormal="75" workbookViewId="0">
      <selection activeCell="N3" sqref="N3"/>
    </sheetView>
  </sheetViews>
  <sheetFormatPr defaultRowHeight="15" x14ac:dyDescent="0.25"/>
  <sheetData>
    <row r="1" spans="12:18" ht="27.6" x14ac:dyDescent="0.3">
      <c r="M1" s="1" t="s">
        <v>0</v>
      </c>
      <c r="Q1" t="s">
        <v>5</v>
      </c>
      <c r="R1" t="s">
        <v>6</v>
      </c>
    </row>
    <row r="2" spans="12:18" ht="14.45" x14ac:dyDescent="0.3">
      <c r="L2" s="5">
        <v>16</v>
      </c>
      <c r="M2" s="2">
        <v>100</v>
      </c>
      <c r="Q2">
        <v>256</v>
      </c>
      <c r="R2">
        <v>0</v>
      </c>
    </row>
    <row r="3" spans="12:18" ht="14.45" x14ac:dyDescent="0.3">
      <c r="L3" s="5">
        <v>8</v>
      </c>
      <c r="M3" s="2">
        <v>100</v>
      </c>
      <c r="Q3">
        <v>256</v>
      </c>
      <c r="R3">
        <v>50</v>
      </c>
    </row>
    <row r="4" spans="12:18" ht="14.45" x14ac:dyDescent="0.3">
      <c r="L4" s="5">
        <v>4</v>
      </c>
      <c r="M4" s="2">
        <v>100</v>
      </c>
      <c r="Q4">
        <v>256</v>
      </c>
      <c r="R4">
        <v>100</v>
      </c>
    </row>
    <row r="5" spans="12:18" ht="14.45" x14ac:dyDescent="0.3">
      <c r="L5" s="5">
        <v>2</v>
      </c>
      <c r="M5" s="2">
        <v>100</v>
      </c>
    </row>
    <row r="6" spans="12:18" ht="14.45" x14ac:dyDescent="0.3">
      <c r="L6" s="5">
        <v>1</v>
      </c>
      <c r="M6" s="2">
        <v>100</v>
      </c>
    </row>
    <row r="7" spans="12:18" ht="14.45" x14ac:dyDescent="0.3">
      <c r="L7" s="5">
        <v>0.5</v>
      </c>
      <c r="M7" s="2">
        <v>100</v>
      </c>
      <c r="Q7">
        <v>64</v>
      </c>
      <c r="R7">
        <v>0</v>
      </c>
    </row>
    <row r="8" spans="12:18" ht="14.45" x14ac:dyDescent="0.3">
      <c r="L8" s="5">
        <v>0.25</v>
      </c>
      <c r="M8" s="2">
        <v>98</v>
      </c>
      <c r="Q8">
        <v>64</v>
      </c>
      <c r="R8">
        <v>50</v>
      </c>
    </row>
    <row r="9" spans="12:18" ht="14.45" x14ac:dyDescent="0.3">
      <c r="L9" s="5">
        <v>0.125</v>
      </c>
      <c r="M9" s="2">
        <v>54</v>
      </c>
      <c r="Q9">
        <v>64</v>
      </c>
      <c r="R9">
        <v>100</v>
      </c>
    </row>
    <row r="10" spans="12:18" ht="14.45" x14ac:dyDescent="0.3">
      <c r="L10" s="5">
        <v>6.25E-2</v>
      </c>
      <c r="M10" s="2">
        <v>13.5</v>
      </c>
    </row>
    <row r="11" spans="12:18" ht="14.45" x14ac:dyDescent="0.3">
      <c r="L11" s="5"/>
      <c r="M11" s="3"/>
      <c r="Q11">
        <v>2</v>
      </c>
      <c r="R11">
        <v>0</v>
      </c>
    </row>
    <row r="12" spans="12:18" ht="14.45" x14ac:dyDescent="0.3">
      <c r="L12" s="5"/>
      <c r="M12" s="3"/>
      <c r="Q12">
        <v>2</v>
      </c>
      <c r="R12">
        <v>50</v>
      </c>
    </row>
    <row r="13" spans="12:18" ht="14.45" x14ac:dyDescent="0.3">
      <c r="L13" s="5"/>
      <c r="M13" s="3"/>
      <c r="Q13">
        <v>2</v>
      </c>
      <c r="R13">
        <v>100</v>
      </c>
    </row>
    <row r="14" spans="12:18" ht="14.45" x14ac:dyDescent="0.3">
      <c r="L14" s="5"/>
      <c r="M14" s="3"/>
    </row>
    <row r="15" spans="12:18" ht="14.45" x14ac:dyDescent="0.3">
      <c r="L15" s="5"/>
      <c r="M15" s="3"/>
      <c r="Q15">
        <v>0.5</v>
      </c>
      <c r="R15">
        <v>0</v>
      </c>
    </row>
    <row r="16" spans="12:18" ht="14.45" x14ac:dyDescent="0.3">
      <c r="L16" s="5"/>
      <c r="M16" s="3"/>
      <c r="Q16">
        <v>0.5</v>
      </c>
      <c r="R16">
        <v>50</v>
      </c>
    </row>
    <row r="17" spans="12:18" ht="14.45" x14ac:dyDescent="0.3">
      <c r="L17" s="5"/>
      <c r="M17" s="3"/>
      <c r="Q17">
        <v>0.5</v>
      </c>
      <c r="R17">
        <v>100</v>
      </c>
    </row>
    <row r="18" spans="12:18" ht="14.45" x14ac:dyDescent="0.3">
      <c r="L18" s="5"/>
      <c r="M18" s="3"/>
    </row>
    <row r="19" spans="12:18" ht="14.45" x14ac:dyDescent="0.3">
      <c r="L19" s="5"/>
      <c r="M19" s="4"/>
      <c r="Q19">
        <v>0.25</v>
      </c>
      <c r="R19">
        <v>0</v>
      </c>
    </row>
    <row r="20" spans="12:18" ht="14.45" x14ac:dyDescent="0.3">
      <c r="Q20">
        <v>0.25</v>
      </c>
      <c r="R20">
        <v>50</v>
      </c>
    </row>
    <row r="21" spans="12:18" ht="14.45" x14ac:dyDescent="0.3">
      <c r="L21" s="9">
        <v>16</v>
      </c>
      <c r="M21" s="10">
        <f ca="1">10^(FORECAST(L21,LOG(OFFSET(L$2:L$17,MATCH(L21,M$2:M$17,-1)-1,0,2)),OFFSET(M$2:M$17,MATCH(L21,M$2:M$17,-1)-1,0,2)))</f>
        <v>6.523221354793339E-2</v>
      </c>
      <c r="Q21">
        <v>0.25</v>
      </c>
      <c r="R21">
        <v>100</v>
      </c>
    </row>
    <row r="22" spans="12:18" ht="14.45" x14ac:dyDescent="0.3">
      <c r="L22" s="9">
        <v>50</v>
      </c>
      <c r="M22" s="10">
        <f t="shared" ref="M22:M24" ca="1" si="0">10^(FORECAST(L22,LOG(OFFSET(L$2:L$17,MATCH(L22,M$2:M$17,-1)-1,0,2)),OFFSET(M$2:M$17,MATCH(L22,M$2:M$17,-1)-1,0,2)))</f>
        <v>0.11672897054418936</v>
      </c>
    </row>
    <row r="23" spans="12:18" ht="14.45" x14ac:dyDescent="0.3">
      <c r="L23" s="9">
        <v>84</v>
      </c>
      <c r="M23" s="10">
        <f t="shared" ca="1" si="0"/>
        <v>0.20052001910730696</v>
      </c>
      <c r="Q23">
        <v>6.2E-2</v>
      </c>
      <c r="R23">
        <v>0</v>
      </c>
    </row>
    <row r="24" spans="12:18" ht="14.45" x14ac:dyDescent="0.3">
      <c r="L24" s="9">
        <v>90</v>
      </c>
      <c r="M24" s="10">
        <f t="shared" ca="1" si="0"/>
        <v>0.22039781374900533</v>
      </c>
      <c r="Q24">
        <v>6.2E-2</v>
      </c>
      <c r="R24">
        <v>50</v>
      </c>
    </row>
    <row r="25" spans="12:18" ht="14.45" x14ac:dyDescent="0.3">
      <c r="Q25">
        <v>6.2E-2</v>
      </c>
      <c r="R25">
        <v>100</v>
      </c>
    </row>
    <row r="26" spans="12:18" ht="14.45" x14ac:dyDescent="0.3">
      <c r="L26" s="6" t="s">
        <v>1</v>
      </c>
      <c r="M26" s="7">
        <f ca="1">0.5*(M24/M23+M23/M22)</f>
        <v>1.4084784337455343</v>
      </c>
    </row>
    <row r="27" spans="12:18" ht="14.45" x14ac:dyDescent="0.3">
      <c r="L27" s="6" t="s">
        <v>2</v>
      </c>
      <c r="M27" s="7">
        <f>100-M5</f>
        <v>0</v>
      </c>
      <c r="Q27">
        <v>4.0000000000000001E-3</v>
      </c>
      <c r="R27">
        <v>0</v>
      </c>
    </row>
    <row r="28" spans="12:18" ht="14.45" x14ac:dyDescent="0.3">
      <c r="L28" s="6" t="s">
        <v>3</v>
      </c>
      <c r="M28" s="7">
        <f>+M5-M10</f>
        <v>86.5</v>
      </c>
      <c r="Q28">
        <v>4.0000000000000001E-3</v>
      </c>
      <c r="R28">
        <v>50</v>
      </c>
    </row>
    <row r="29" spans="12:18" ht="14.45" x14ac:dyDescent="0.3">
      <c r="L29" s="8" t="s">
        <v>4</v>
      </c>
      <c r="M29" s="7">
        <f>+M10</f>
        <v>13.5</v>
      </c>
      <c r="Q29">
        <v>4.0000000000000001E-3</v>
      </c>
      <c r="R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16"/>
  <sheetViews>
    <sheetView workbookViewId="0"/>
  </sheetViews>
  <sheetFormatPr defaultRowHeight="15" x14ac:dyDescent="0.25"/>
  <sheetData>
    <row r="6" spans="3:9" x14ac:dyDescent="0.3">
      <c r="C6" s="6"/>
      <c r="D6" s="15" t="s">
        <v>7</v>
      </c>
      <c r="E6" s="15"/>
      <c r="F6" s="15"/>
      <c r="G6" s="15"/>
      <c r="H6" s="6"/>
    </row>
    <row r="7" spans="3:9" x14ac:dyDescent="0.3">
      <c r="C7" s="6"/>
      <c r="D7" s="8"/>
      <c r="E7" s="8" t="s">
        <v>20</v>
      </c>
      <c r="F7" s="8" t="s">
        <v>21</v>
      </c>
      <c r="G7" s="8" t="s">
        <v>22</v>
      </c>
      <c r="H7" s="8" t="s">
        <v>8</v>
      </c>
    </row>
    <row r="8" spans="3:9" x14ac:dyDescent="0.3">
      <c r="C8" s="6" t="s">
        <v>9</v>
      </c>
      <c r="D8" s="7"/>
      <c r="E8" s="10">
        <f ca="1">+'S1A Lab Results'!N21</f>
        <v>1.4458986907228161E-2</v>
      </c>
      <c r="F8" s="10">
        <f ca="1">+'S1B Lab Results'!M21</f>
        <v>0.12802369503112468</v>
      </c>
      <c r="G8" s="10">
        <f ca="1">+'S1C Lab Results'!M21</f>
        <v>6.523221354793339E-2</v>
      </c>
      <c r="H8" s="13">
        <f ca="1">+(G8+F8+E8)/3</f>
        <v>6.9238298495428743E-2</v>
      </c>
      <c r="I8" s="14"/>
    </row>
    <row r="9" spans="3:9" x14ac:dyDescent="0.3">
      <c r="C9" s="6" t="s">
        <v>10</v>
      </c>
      <c r="D9" s="7"/>
      <c r="E9" s="10">
        <f ca="1">+'S1A Lab Results'!N22</f>
        <v>3.7559809182283195E-2</v>
      </c>
      <c r="F9" s="10">
        <f ca="1">+'S1B Lab Results'!M22</f>
        <v>0.27040758910755042</v>
      </c>
      <c r="G9" s="10">
        <f ca="1">+'S1C Lab Results'!M22</f>
        <v>0.11672897054418936</v>
      </c>
      <c r="H9" s="13">
        <f t="shared" ref="H9:H11" ca="1" si="0">+(G9+F9+E9)/3</f>
        <v>0.14156545627800765</v>
      </c>
      <c r="I9" s="14"/>
    </row>
    <row r="10" spans="3:9" x14ac:dyDescent="0.3">
      <c r="C10" s="6" t="s">
        <v>11</v>
      </c>
      <c r="D10" s="7"/>
      <c r="E10" s="10">
        <f ca="1">+'S1A Lab Results'!N23</f>
        <v>9.6388176587996283E-2</v>
      </c>
      <c r="F10" s="10">
        <f ca="1">+'S1B Lab Results'!M23</f>
        <v>0.42182513893663143</v>
      </c>
      <c r="G10" s="10">
        <f ca="1">+'S1C Lab Results'!M23</f>
        <v>0.20052001910730696</v>
      </c>
      <c r="H10" s="13">
        <f t="shared" ca="1" si="0"/>
        <v>0.23957777821064488</v>
      </c>
      <c r="I10" s="14"/>
    </row>
    <row r="11" spans="3:9" x14ac:dyDescent="0.3">
      <c r="C11" s="6" t="s">
        <v>12</v>
      </c>
      <c r="D11" s="7"/>
      <c r="E11" s="10">
        <f ca="1">+'S1A Lab Results'!N24</f>
        <v>0.1097657600233312</v>
      </c>
      <c r="F11" s="10">
        <f ca="1">+'S1B Lab Results'!M24</f>
        <v>0.45625887537924814</v>
      </c>
      <c r="G11" s="10">
        <f ca="1">+'S1C Lab Results'!M24</f>
        <v>0.22039781374900533</v>
      </c>
      <c r="H11" s="13">
        <f t="shared" ca="1" si="0"/>
        <v>0.26214081638386155</v>
      </c>
      <c r="I11" s="14"/>
    </row>
    <row r="12" spans="3:9" x14ac:dyDescent="0.3">
      <c r="C12" s="6"/>
      <c r="D12" s="7"/>
      <c r="E12" s="10"/>
      <c r="F12" s="10"/>
      <c r="G12" s="10"/>
      <c r="H12" s="11"/>
    </row>
    <row r="13" spans="3:9" x14ac:dyDescent="0.3">
      <c r="C13" s="6" t="s">
        <v>13</v>
      </c>
      <c r="D13" s="7"/>
      <c r="E13" s="7">
        <f ca="1">+'S1A Lab Results'!N26</f>
        <v>1.8525235276494962</v>
      </c>
      <c r="F13" s="7">
        <f ca="1">+'S1B Lab Results'!M26</f>
        <v>1.3207953931358758</v>
      </c>
      <c r="G13" s="7">
        <f ca="1">+'S1C Lab Results'!M26</f>
        <v>1.4084784337455343</v>
      </c>
      <c r="H13" s="11">
        <f t="shared" ref="H13:H16" ca="1" si="1">+(G13+F13+E13)/3</f>
        <v>1.5272657848436353</v>
      </c>
    </row>
    <row r="14" spans="3:9" x14ac:dyDescent="0.3">
      <c r="C14" s="6" t="s">
        <v>14</v>
      </c>
      <c r="D14" s="7"/>
      <c r="E14" s="7">
        <f>+'S1A Lab Results'!N27</f>
        <v>0</v>
      </c>
      <c r="F14" s="7">
        <f>+'S1B Lab Results'!M27</f>
        <v>0</v>
      </c>
      <c r="G14" s="7">
        <f>+'S1C Lab Results'!M27</f>
        <v>0</v>
      </c>
      <c r="H14" s="11">
        <f t="shared" si="1"/>
        <v>0</v>
      </c>
    </row>
    <row r="15" spans="3:9" x14ac:dyDescent="0.3">
      <c r="C15" s="6" t="s">
        <v>15</v>
      </c>
      <c r="D15" s="7"/>
      <c r="E15" s="7">
        <f>+'S1A Lab Results'!N28</f>
        <v>36</v>
      </c>
      <c r="F15" s="7">
        <f>+'S1B Lab Results'!M28</f>
        <v>94.8</v>
      </c>
      <c r="G15" s="7">
        <f>+'S1C Lab Results'!M28</f>
        <v>86.5</v>
      </c>
      <c r="H15" s="11">
        <f t="shared" si="1"/>
        <v>72.433333333333337</v>
      </c>
    </row>
    <row r="16" spans="3:9" x14ac:dyDescent="0.3">
      <c r="C16" s="6" t="s">
        <v>16</v>
      </c>
      <c r="D16" s="7"/>
      <c r="E16" s="7">
        <f>+'S1A Lab Results'!N29</f>
        <v>64</v>
      </c>
      <c r="F16" s="7">
        <f>+'S1B Lab Results'!M29</f>
        <v>5.2</v>
      </c>
      <c r="G16" s="7">
        <f>+'S1C Lab Results'!M29</f>
        <v>13.5</v>
      </c>
      <c r="H16" s="11">
        <f t="shared" si="1"/>
        <v>27.566666666666666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ht="14.45" x14ac:dyDescent="0.3">
      <c r="A1" s="12" t="s">
        <v>17</v>
      </c>
    </row>
    <row r="2" spans="1:1" ht="14.45" x14ac:dyDescent="0.3">
      <c r="A2" s="12"/>
    </row>
    <row r="3" spans="1:1" x14ac:dyDescent="0.25">
      <c r="A3" s="12" t="s">
        <v>23</v>
      </c>
    </row>
    <row r="4" spans="1:1" x14ac:dyDescent="0.25">
      <c r="A4" s="12"/>
    </row>
    <row r="5" spans="1:1" x14ac:dyDescent="0.25">
      <c r="A5" s="12" t="s">
        <v>24</v>
      </c>
    </row>
    <row r="6" spans="1:1" x14ac:dyDescent="0.25">
      <c r="A6" s="12"/>
    </row>
    <row r="7" spans="1:1" x14ac:dyDescent="0.25">
      <c r="A7" s="12" t="s">
        <v>25</v>
      </c>
    </row>
    <row r="8" spans="1:1" x14ac:dyDescent="0.25">
      <c r="A8" s="12"/>
    </row>
    <row r="9" spans="1:1" x14ac:dyDescent="0.25">
      <c r="A9" s="12" t="s">
        <v>26</v>
      </c>
    </row>
    <row r="11" spans="1:1" x14ac:dyDescent="0.25">
      <c r="A11" s="12" t="s">
        <v>18</v>
      </c>
    </row>
    <row r="12" spans="1:1" ht="14.45" x14ac:dyDescent="0.3">
      <c r="A12" s="12"/>
    </row>
    <row r="13" spans="1:1" x14ac:dyDescent="0.25">
      <c r="A13" s="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S1A Lab Results</vt:lpstr>
      <vt:lpstr>S1B Lab Results</vt:lpstr>
      <vt:lpstr>S1C Lab Results</vt:lpstr>
      <vt:lpstr>Summary</vt:lpstr>
      <vt:lpstr>Read 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2014-12-17T23:49:34Z</dcterms:modified>
</cp:coreProperties>
</file>