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15" yWindow="-150" windowWidth="19800" windowHeight="5310" activeTab="1"/>
  </bookViews>
  <sheets>
    <sheet name="Datasheet" sheetId="9" r:id="rId1"/>
    <sheet name="S2A Lab Results" sheetId="3" r:id="rId2"/>
    <sheet name="S2B Lab Results" sheetId="5" r:id="rId3"/>
    <sheet name="S2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6" l="1"/>
  <c r="G11" i="7" s="1"/>
  <c r="R23" i="6"/>
  <c r="G10" i="7" s="1"/>
  <c r="R22" i="6"/>
  <c r="G9" i="7" s="1"/>
  <c r="R21" i="6"/>
  <c r="N24" i="5"/>
  <c r="F11" i="7" s="1"/>
  <c r="N23" i="5"/>
  <c r="F10" i="7" s="1"/>
  <c r="N22" i="5"/>
  <c r="F9" i="7" s="1"/>
  <c r="N21" i="5"/>
  <c r="N24" i="3"/>
  <c r="E11" i="7" s="1"/>
  <c r="N23" i="3"/>
  <c r="E10" i="7" s="1"/>
  <c r="N22" i="3"/>
  <c r="E9" i="7" s="1"/>
  <c r="N21" i="3"/>
  <c r="R29" i="6" l="1"/>
  <c r="G16" i="7" s="1"/>
  <c r="R28" i="6"/>
  <c r="G15" i="7" s="1"/>
  <c r="R27" i="6"/>
  <c r="G14" i="7" s="1"/>
  <c r="N29" i="5"/>
  <c r="F16" i="7" s="1"/>
  <c r="N28" i="5"/>
  <c r="F15" i="7" s="1"/>
  <c r="N27" i="5"/>
  <c r="F14" i="7" s="1"/>
  <c r="G8" i="7" l="1"/>
  <c r="F8" i="7"/>
  <c r="R26" i="6"/>
  <c r="G13" i="7" s="1"/>
  <c r="N26" i="5"/>
  <c r="F13" i="7" s="1"/>
  <c r="N29" i="3"/>
  <c r="E16" i="7" s="1"/>
  <c r="H16" i="7" s="1"/>
  <c r="N28" i="3"/>
  <c r="E15" i="7" s="1"/>
  <c r="H15" i="7" s="1"/>
  <c r="N27" i="3"/>
  <c r="E14" i="7" s="1"/>
  <c r="H14" i="7" s="1"/>
  <c r="E8" i="7" l="1"/>
  <c r="N26" i="3"/>
  <c r="E13" i="7" s="1"/>
  <c r="H10" i="7" l="1"/>
  <c r="H11" i="7"/>
  <c r="H9" i="7"/>
  <c r="H8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<sst xmlns="http://schemas.openxmlformats.org/spreadsheetml/2006/main" count="41" uniqueCount="27">
  <si>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</si>
  <si>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</si>
  <si>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</si>
  <si>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</si>
  <si>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</si>
  <si>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</si>
  <si>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</si>
  <si>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</si>
  <si>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</si>
  <si>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</si>
  <si>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</si>
  <si>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</si>
  <si>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</si>
  <si>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</si>
  <si>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</si>
  <si>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</si>
  <si>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</si>
  <si>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2A</t>
  </si>
  <si>
    <t>2B</t>
  </si>
  <si>
    <t>2C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</si>
  <si>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</si>
  <si>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</si>
  <si>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</si>
  <si>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Datasheet — Electronic version of the field datasheet</t>
  </si>
  <si>
    <t>S2A Lab Results—Electronic version of field data information as well as sample lab sieve size analysis as described in ISR study 6.6 section 4.1.2.9.</t>
  </si>
  <si>
    <t>S2B Lab Results—Electronic version of field data information as well as sample lab sieve size analysis as described in ISR study 6.6 section 4.1.2.9.</t>
  </si>
  <si>
    <t>S2C Lab Results—Electronic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</si>
</sst>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Border="1"/>
    <xf numFmtId="0" fontId="1" fillId="0" borderId="0" xfId="0" applyFont="1" applyFill="1" applyBorder="1"/>
    <xf numFmtId="164" fontId="1" fillId="0" borderId="1" xfId="0" applyNumberFormat="1" applyFont="1" applyFill="1" applyBorder="1"/>
    <xf numFmtId="165" fontId="0" fillId="2" borderId="0" xfId="0" applyNumberFormat="1" applyFill="1" applyAlignment="1">
      <alignment horizontal="center"/>
    </xf>
    <xf numFmtId="165" fontId="0" fillId="2" borderId="0" xfId="0" applyNumberFormat="1" applyFill="1"/>
    <xf numFmtId="164" fontId="0" fillId="2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68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'S2A Lab Results'!$M$2:$M$19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4.87E-2</c:v>
                </c:pt>
                <c:pt idx="10">
                  <c:v>3.5799999999999998E-2</c:v>
                </c:pt>
                <c:pt idx="11">
                  <c:v>2.5899999999999999E-2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'S2A Lab Results'!$N$2:$N$19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 formatCode="0.0">
                  <c:v>99</c:v>
                </c:pt>
                <c:pt idx="7" formatCode="0.0">
                  <c:v>85</c:v>
                </c:pt>
                <c:pt idx="8" formatCode="0.0">
                  <c:v>30</c:v>
                </c:pt>
                <c:pt idx="9" formatCode="0.0">
                  <c:v>23.4</c:v>
                </c:pt>
                <c:pt idx="10" formatCode="0.0">
                  <c:v>15.4</c:v>
                </c:pt>
                <c:pt idx="11" formatCode="0.0">
                  <c:v>10.9</c:v>
                </c:pt>
                <c:pt idx="12" formatCode="0.0">
                  <c:v>7.4</c:v>
                </c:pt>
                <c:pt idx="13" formatCode="0.0">
                  <c:v>5.9</c:v>
                </c:pt>
                <c:pt idx="14" formatCode="0.0">
                  <c:v>4.9000000000000004</c:v>
                </c:pt>
                <c:pt idx="15" formatCode="0.0">
                  <c:v>3.5</c:v>
                </c:pt>
                <c:pt idx="16" formatCode="0.0">
                  <c:v>2.5</c:v>
                </c:pt>
                <c:pt idx="17" formatCode="0.0">
                  <c:v>2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'S2B Lab Results'!$M$2:$M$19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'S2B Lab Results'!$N$2:$N$19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98</c:v>
                </c:pt>
                <c:pt idx="7">
                  <c:v>56</c:v>
                </c:pt>
                <c:pt idx="8">
                  <c:v>13.7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'S2C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4.53E-2</c:v>
                </c:pt>
                <c:pt idx="10">
                  <c:v>3.44E-2</c:v>
                </c:pt>
                <c:pt idx="11">
                  <c:v>2.5100000000000001E-2</c:v>
                </c:pt>
                <c:pt idx="12">
                  <c:v>1.83E-2</c:v>
                </c:pt>
                <c:pt idx="13">
                  <c:v>1.35E-2</c:v>
                </c:pt>
                <c:pt idx="14">
                  <c:v>9.5999999999999992E-3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'S2C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 formatCode="0.0">
                  <c:v>99</c:v>
                </c:pt>
                <c:pt idx="7" formatCode="0.0">
                  <c:v>93</c:v>
                </c:pt>
                <c:pt idx="8" formatCode="0.0">
                  <c:v>40.299999999999997</c:v>
                </c:pt>
                <c:pt idx="9" formatCode="0.0">
                  <c:v>32</c:v>
                </c:pt>
                <c:pt idx="10" formatCode="0.0">
                  <c:v>21</c:v>
                </c:pt>
                <c:pt idx="11" formatCode="0.0">
                  <c:v>15.5</c:v>
                </c:pt>
                <c:pt idx="12" formatCode="0.0">
                  <c:v>10</c:v>
                </c:pt>
                <c:pt idx="13">
                  <c:v>8.1999999999999993</c:v>
                </c:pt>
                <c:pt idx="14">
                  <c:v>6.4</c:v>
                </c:pt>
                <c:pt idx="15">
                  <c:v>4.5</c:v>
                </c:pt>
                <c:pt idx="16">
                  <c:v>3.6</c:v>
                </c:pt>
                <c:pt idx="17">
                  <c:v>2.7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621104"/>
        <c:axId val="260620712"/>
      </c:scatterChart>
      <c:valAx>
        <c:axId val="260621104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60620712"/>
        <c:crosses val="autoZero"/>
        <c:crossBetween val="midCat"/>
        <c:majorUnit val="10"/>
        <c:minorUnit val="10"/>
      </c:valAx>
      <c:valAx>
        <c:axId val="260620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6062110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10</xdr:col>
      <xdr:colOff>68574</xdr:colOff>
      <xdr:row>42</xdr:row>
      <xdr:rowOff>99060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6164574" cy="7880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228600</xdr:colOff>
      <xdr:row>44</xdr:row>
      <xdr:rowOff>40682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4600" cy="82550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12</xdr:col>
      <xdr:colOff>457200</xdr:colOff>
      <xdr:row>53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M1:S29"/>
  <sheetViews>
    <sheetView tabSelected="1" zoomScale="75" zoomScaleNormal="75" workbookViewId="0">
      <selection activeCell="M38" sqref="M38"/>
    </sheetView>
  </sheetViews>
  <sheetFormatPr defaultRowHeight="15" x14ac:dyDescent="0.25"/>
  <sheetData>
    <row r="1" spans="13:19" ht="27.6" x14ac:dyDescent="0.3">
      <c r="N1" s="1" t="s">
        <v>0</v>
      </c>
      <c r="R1" t="s">
        <v>5</v>
      </c>
      <c r="S1" t="s">
        <v>6</v>
      </c>
    </row>
    <row r="2" spans="13:19" ht="14.45" x14ac:dyDescent="0.3">
      <c r="M2" s="3">
        <v>16</v>
      </c>
      <c r="N2" s="2">
        <v>100</v>
      </c>
      <c r="R2">
        <v>256</v>
      </c>
      <c r="S2">
        <v>0</v>
      </c>
    </row>
    <row r="3" spans="13:19" ht="14.45" x14ac:dyDescent="0.3">
      <c r="M3" s="3">
        <v>8</v>
      </c>
      <c r="N3" s="2">
        <v>100</v>
      </c>
      <c r="R3">
        <v>256</v>
      </c>
      <c r="S3">
        <v>50</v>
      </c>
    </row>
    <row r="4" spans="13:19" ht="14.45" x14ac:dyDescent="0.3">
      <c r="M4" s="3">
        <v>4</v>
      </c>
      <c r="N4" s="2">
        <v>100</v>
      </c>
      <c r="R4">
        <v>256</v>
      </c>
      <c r="S4">
        <v>100</v>
      </c>
    </row>
    <row r="5" spans="13:19" ht="14.45" x14ac:dyDescent="0.3">
      <c r="M5" s="3">
        <v>2</v>
      </c>
      <c r="N5" s="2">
        <v>100</v>
      </c>
    </row>
    <row r="6" spans="13:19" ht="14.45" x14ac:dyDescent="0.3">
      <c r="M6" s="3">
        <v>1</v>
      </c>
      <c r="N6" s="2">
        <v>100</v>
      </c>
    </row>
    <row r="7" spans="13:19" ht="14.45" x14ac:dyDescent="0.3">
      <c r="M7" s="3">
        <v>0.5</v>
      </c>
      <c r="N7" s="2">
        <v>100</v>
      </c>
      <c r="R7">
        <v>64</v>
      </c>
      <c r="S7">
        <v>0</v>
      </c>
    </row>
    <row r="8" spans="13:19" ht="14.45" x14ac:dyDescent="0.3">
      <c r="M8" s="3">
        <v>0.25</v>
      </c>
      <c r="N8" s="9">
        <v>99</v>
      </c>
      <c r="R8">
        <v>64</v>
      </c>
      <c r="S8">
        <v>50</v>
      </c>
    </row>
    <row r="9" spans="13:19" ht="14.45" x14ac:dyDescent="0.3">
      <c r="M9" s="3">
        <v>0.125</v>
      </c>
      <c r="N9" s="9">
        <v>85</v>
      </c>
      <c r="R9">
        <v>64</v>
      </c>
      <c r="S9">
        <v>100</v>
      </c>
    </row>
    <row r="10" spans="13:19" ht="14.45" x14ac:dyDescent="0.3">
      <c r="M10" s="3">
        <v>6.25E-2</v>
      </c>
      <c r="N10" s="9">
        <v>30</v>
      </c>
    </row>
    <row r="11" spans="13:19" ht="14.45" x14ac:dyDescent="0.3">
      <c r="M11" s="3">
        <v>4.87E-2</v>
      </c>
      <c r="N11" s="9">
        <v>23.4</v>
      </c>
      <c r="R11">
        <v>2</v>
      </c>
      <c r="S11">
        <v>0</v>
      </c>
    </row>
    <row r="12" spans="13:19" ht="14.45" x14ac:dyDescent="0.3">
      <c r="M12" s="3">
        <v>3.5799999999999998E-2</v>
      </c>
      <c r="N12" s="9">
        <v>15.4</v>
      </c>
      <c r="R12">
        <v>2</v>
      </c>
      <c r="S12">
        <v>50</v>
      </c>
    </row>
    <row r="13" spans="13:19" ht="14.45" x14ac:dyDescent="0.3">
      <c r="M13" s="3">
        <v>2.5899999999999999E-2</v>
      </c>
      <c r="N13" s="9">
        <v>10.9</v>
      </c>
      <c r="R13">
        <v>2</v>
      </c>
      <c r="S13">
        <v>100</v>
      </c>
    </row>
    <row r="14" spans="13:19" ht="14.45" x14ac:dyDescent="0.3">
      <c r="M14" s="3">
        <v>1.8599999999999998E-2</v>
      </c>
      <c r="N14" s="9">
        <v>7.4</v>
      </c>
    </row>
    <row r="15" spans="13:19" ht="14.45" x14ac:dyDescent="0.3">
      <c r="M15" s="3">
        <v>1.37E-2</v>
      </c>
      <c r="N15" s="9">
        <v>5.9</v>
      </c>
      <c r="R15">
        <v>0.5</v>
      </c>
      <c r="S15">
        <v>0</v>
      </c>
    </row>
    <row r="16" spans="13:19" ht="14.45" x14ac:dyDescent="0.3">
      <c r="M16" s="3">
        <v>9.7000000000000003E-3</v>
      </c>
      <c r="N16" s="9">
        <v>4.9000000000000004</v>
      </c>
      <c r="R16">
        <v>0.5</v>
      </c>
      <c r="S16">
        <v>50</v>
      </c>
    </row>
    <row r="17" spans="13:19" ht="14.45" x14ac:dyDescent="0.3">
      <c r="M17" s="3">
        <v>6.8999999999999999E-3</v>
      </c>
      <c r="N17" s="9">
        <v>3.5</v>
      </c>
      <c r="R17">
        <v>0.5</v>
      </c>
      <c r="S17">
        <v>100</v>
      </c>
    </row>
    <row r="18" spans="13:19" ht="14.45" x14ac:dyDescent="0.3">
      <c r="M18" s="3">
        <v>3.3999999999999998E-3</v>
      </c>
      <c r="N18" s="9">
        <v>2.5</v>
      </c>
    </row>
    <row r="19" spans="13:19" ht="14.45" x14ac:dyDescent="0.3">
      <c r="M19" s="3">
        <v>1.4E-3</v>
      </c>
      <c r="N19" s="9">
        <v>2</v>
      </c>
      <c r="R19">
        <v>0.25</v>
      </c>
      <c r="S19">
        <v>0</v>
      </c>
    </row>
    <row r="20" spans="13:19" ht="14.45" x14ac:dyDescent="0.3">
      <c r="R20">
        <v>0.25</v>
      </c>
      <c r="S20">
        <v>50</v>
      </c>
    </row>
    <row r="21" spans="13:19" ht="14.45" x14ac:dyDescent="0.3">
      <c r="M21" s="13">
        <v>16</v>
      </c>
      <c r="N21" s="10">
        <f ca="1">10^(FORECAST(M21,LOG(OFFSET(M$2:M$17,MATCH(M21,N$2:N$17,-1)-1,0,2)),OFFSET(N$2:N$17,MATCH(M21,N$2:N$17,-1)-1,0,2)))</f>
        <v>3.6635866832670443E-2</v>
      </c>
      <c r="R21">
        <v>0.25</v>
      </c>
      <c r="S21">
        <v>100</v>
      </c>
    </row>
    <row r="22" spans="13:19" ht="14.45" x14ac:dyDescent="0.3">
      <c r="M22" s="13">
        <v>50</v>
      </c>
      <c r="N22" s="10">
        <f t="shared" ref="N22:N24" ca="1" si="0">10^(FORECAST(M22,LOG(OFFSET(M$2:M$17,MATCH(M22,N$2:N$17,-1)-1,0,2)),OFFSET(N$2:N$17,MATCH(M22,N$2:N$17,-1)-1,0,2)))</f>
        <v>8.0416556125589483E-2</v>
      </c>
    </row>
    <row r="23" spans="13:19" ht="14.45" x14ac:dyDescent="0.3">
      <c r="M23" s="13">
        <v>84</v>
      </c>
      <c r="N23" s="10">
        <f t="shared" ca="1" si="0"/>
        <v>0.1234345506438884</v>
      </c>
      <c r="R23">
        <v>6.2E-2</v>
      </c>
      <c r="S23">
        <v>0</v>
      </c>
    </row>
    <row r="24" spans="13:19" ht="14.45" x14ac:dyDescent="0.3">
      <c r="M24" s="13">
        <v>90</v>
      </c>
      <c r="N24" s="10">
        <f t="shared" ca="1" si="0"/>
        <v>0.16011083622053407</v>
      </c>
      <c r="R24">
        <v>6.2E-2</v>
      </c>
      <c r="S24">
        <v>50</v>
      </c>
    </row>
    <row r="25" spans="13:19" ht="14.45" x14ac:dyDescent="0.3">
      <c r="R25">
        <v>6.2E-2</v>
      </c>
      <c r="S25">
        <v>100</v>
      </c>
    </row>
    <row r="26" spans="13:19" ht="14.45" x14ac:dyDescent="0.3">
      <c r="M26" s="4" t="s">
        <v>1</v>
      </c>
      <c r="N26" s="5">
        <f ca="1">0.5*(N24/N23+N23/N22)</f>
        <v>1.4160354828157764</v>
      </c>
    </row>
    <row r="27" spans="13:19" ht="14.45" x14ac:dyDescent="0.3">
      <c r="M27" s="4" t="s">
        <v>2</v>
      </c>
      <c r="N27" s="5">
        <f>100-N5</f>
        <v>0</v>
      </c>
      <c r="R27">
        <v>4.0000000000000001E-3</v>
      </c>
      <c r="S27">
        <v>0</v>
      </c>
    </row>
    <row r="28" spans="13:19" ht="14.45" x14ac:dyDescent="0.3">
      <c r="M28" s="4" t="s">
        <v>3</v>
      </c>
      <c r="N28" s="5">
        <f>+N5-N10</f>
        <v>70</v>
      </c>
      <c r="R28">
        <v>4.0000000000000001E-3</v>
      </c>
      <c r="S28">
        <v>50</v>
      </c>
    </row>
    <row r="29" spans="13:19" ht="14.45" x14ac:dyDescent="0.3">
      <c r="M29" s="6" t="s">
        <v>4</v>
      </c>
      <c r="N29" s="5">
        <f>+N10</f>
        <v>30</v>
      </c>
      <c r="R29">
        <v>4.0000000000000001E-3</v>
      </c>
      <c r="S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S29"/>
  <sheetViews>
    <sheetView zoomScale="75" zoomScaleNormal="75" workbookViewId="0">
      <selection activeCell="M10" sqref="M10"/>
    </sheetView>
  </sheetViews>
  <sheetFormatPr defaultRowHeight="15" x14ac:dyDescent="0.25"/>
  <sheetData>
    <row r="1" spans="13:19" ht="27.6" x14ac:dyDescent="0.3">
      <c r="N1" s="1" t="s">
        <v>0</v>
      </c>
      <c r="R1" t="s">
        <v>5</v>
      </c>
      <c r="S1" t="s">
        <v>6</v>
      </c>
    </row>
    <row r="2" spans="13:19" ht="14.45" x14ac:dyDescent="0.3">
      <c r="M2" s="3">
        <v>16</v>
      </c>
      <c r="N2" s="2">
        <v>100</v>
      </c>
      <c r="R2">
        <v>256</v>
      </c>
      <c r="S2">
        <v>0</v>
      </c>
    </row>
    <row r="3" spans="13:19" ht="14.45" x14ac:dyDescent="0.3">
      <c r="M3" s="3">
        <v>8</v>
      </c>
      <c r="N3" s="2">
        <v>100</v>
      </c>
      <c r="R3">
        <v>256</v>
      </c>
      <c r="S3">
        <v>50</v>
      </c>
    </row>
    <row r="4" spans="13:19" ht="14.45" x14ac:dyDescent="0.3">
      <c r="M4" s="3">
        <v>4</v>
      </c>
      <c r="N4" s="2">
        <v>100</v>
      </c>
      <c r="R4">
        <v>256</v>
      </c>
      <c r="S4">
        <v>100</v>
      </c>
    </row>
    <row r="5" spans="13:19" ht="14.45" x14ac:dyDescent="0.3">
      <c r="M5" s="3">
        <v>2</v>
      </c>
      <c r="N5" s="2">
        <v>100</v>
      </c>
    </row>
    <row r="6" spans="13:19" ht="14.45" x14ac:dyDescent="0.3">
      <c r="M6" s="3">
        <v>1</v>
      </c>
      <c r="N6" s="2">
        <v>100</v>
      </c>
    </row>
    <row r="7" spans="13:19" ht="14.45" x14ac:dyDescent="0.3">
      <c r="M7" s="3">
        <v>0.5</v>
      </c>
      <c r="N7" s="2">
        <v>100</v>
      </c>
      <c r="R7">
        <v>64</v>
      </c>
      <c r="S7">
        <v>0</v>
      </c>
    </row>
    <row r="8" spans="13:19" ht="14.45" x14ac:dyDescent="0.3">
      <c r="M8" s="3">
        <v>0.25</v>
      </c>
      <c r="N8" s="2">
        <v>98</v>
      </c>
      <c r="R8">
        <v>64</v>
      </c>
      <c r="S8">
        <v>50</v>
      </c>
    </row>
    <row r="9" spans="13:19" ht="14.45" x14ac:dyDescent="0.3">
      <c r="M9" s="3">
        <v>0.125</v>
      </c>
      <c r="N9" s="2">
        <v>56</v>
      </c>
      <c r="R9">
        <v>64</v>
      </c>
      <c r="S9">
        <v>100</v>
      </c>
    </row>
    <row r="10" spans="13:19" ht="14.45" x14ac:dyDescent="0.3">
      <c r="M10" s="3">
        <v>6.25E-2</v>
      </c>
      <c r="N10" s="2">
        <v>13.7</v>
      </c>
    </row>
    <row r="11" spans="13:19" ht="14.45" x14ac:dyDescent="0.3">
      <c r="M11" s="7"/>
      <c r="N11" s="8"/>
      <c r="R11">
        <v>2</v>
      </c>
      <c r="S11">
        <v>0</v>
      </c>
    </row>
    <row r="12" spans="13:19" ht="14.45" x14ac:dyDescent="0.3">
      <c r="M12" s="7"/>
      <c r="N12" s="8"/>
      <c r="R12">
        <v>2</v>
      </c>
      <c r="S12">
        <v>50</v>
      </c>
    </row>
    <row r="13" spans="13:19" ht="14.45" x14ac:dyDescent="0.3">
      <c r="M13" s="7"/>
      <c r="N13" s="8"/>
      <c r="R13">
        <v>2</v>
      </c>
      <c r="S13">
        <v>100</v>
      </c>
    </row>
    <row r="14" spans="13:19" ht="14.45" x14ac:dyDescent="0.3">
      <c r="M14" s="7"/>
      <c r="N14" s="8"/>
    </row>
    <row r="15" spans="13:19" ht="14.45" x14ac:dyDescent="0.3">
      <c r="M15" s="7"/>
      <c r="N15" s="8"/>
      <c r="R15">
        <v>0.5</v>
      </c>
      <c r="S15">
        <v>0</v>
      </c>
    </row>
    <row r="16" spans="13:19" ht="14.45" x14ac:dyDescent="0.3">
      <c r="M16" s="7"/>
      <c r="N16" s="8"/>
      <c r="R16">
        <v>0.5</v>
      </c>
      <c r="S16">
        <v>50</v>
      </c>
    </row>
    <row r="17" spans="13:19" ht="14.45" x14ac:dyDescent="0.3">
      <c r="M17" s="7"/>
      <c r="N17" s="8"/>
      <c r="R17">
        <v>0.5</v>
      </c>
      <c r="S17">
        <v>100</v>
      </c>
    </row>
    <row r="18" spans="13:19" ht="14.45" x14ac:dyDescent="0.3">
      <c r="M18" s="7"/>
      <c r="N18" s="8"/>
    </row>
    <row r="19" spans="13:19" ht="14.45" x14ac:dyDescent="0.3">
      <c r="M19" s="7"/>
      <c r="N19" s="8"/>
      <c r="R19">
        <v>0.25</v>
      </c>
      <c r="S19">
        <v>0</v>
      </c>
    </row>
    <row r="20" spans="13:19" ht="14.45" x14ac:dyDescent="0.3">
      <c r="R20">
        <v>0.25</v>
      </c>
      <c r="S20">
        <v>50</v>
      </c>
    </row>
    <row r="21" spans="13:19" ht="14.45" x14ac:dyDescent="0.3">
      <c r="M21" s="13">
        <v>16</v>
      </c>
      <c r="N21" s="10">
        <f ca="1">10^(FORECAST(M21,LOG(OFFSET(M$2:M$17,MATCH(M21,N$2:N$17,-1)-1,0,2)),OFFSET(N$2:N$17,MATCH(M21,N$2:N$17,-1)-1,0,2)))</f>
        <v>6.4900505366690897E-2</v>
      </c>
      <c r="R21">
        <v>0.25</v>
      </c>
      <c r="S21">
        <v>100</v>
      </c>
    </row>
    <row r="22" spans="13:19" ht="14.45" x14ac:dyDescent="0.3">
      <c r="M22" s="13">
        <v>50</v>
      </c>
      <c r="N22" s="10">
        <f t="shared" ref="N22:N24" ca="1" si="0">10^(FORECAST(M22,LOG(OFFSET(M$2:M$17,MATCH(M22,N$2:N$17,-1)-1,0,2)),OFFSET(N$2:N$17,MATCH(M22,N$2:N$17,-1)-1,0,2)))</f>
        <v>0.1132949945452067</v>
      </c>
    </row>
    <row r="23" spans="13:19" ht="14.45" x14ac:dyDescent="0.3">
      <c r="M23" s="13">
        <v>84</v>
      </c>
      <c r="N23" s="10">
        <f t="shared" ca="1" si="0"/>
        <v>0.19842513149602489</v>
      </c>
      <c r="R23">
        <v>6.2E-2</v>
      </c>
      <c r="S23">
        <v>0</v>
      </c>
    </row>
    <row r="24" spans="13:19" ht="14.45" x14ac:dyDescent="0.3">
      <c r="M24" s="13">
        <v>90</v>
      </c>
      <c r="N24" s="10">
        <f t="shared" ca="1" si="0"/>
        <v>0.21907910693410837</v>
      </c>
      <c r="R24">
        <v>6.2E-2</v>
      </c>
      <c r="S24">
        <v>50</v>
      </c>
    </row>
    <row r="25" spans="13:19" ht="14.45" x14ac:dyDescent="0.3">
      <c r="R25">
        <v>6.2E-2</v>
      </c>
      <c r="S25">
        <v>100</v>
      </c>
    </row>
    <row r="26" spans="13:19" ht="14.45" x14ac:dyDescent="0.3">
      <c r="M26" s="4" t="s">
        <v>1</v>
      </c>
      <c r="N26" s="5">
        <f ca="1">0.5*(N24/N23+N23/N22)</f>
        <v>1.4277459839412059</v>
      </c>
    </row>
    <row r="27" spans="13:19" ht="14.45" x14ac:dyDescent="0.3">
      <c r="M27" s="4" t="s">
        <v>2</v>
      </c>
      <c r="N27" s="5">
        <f>100-N5</f>
        <v>0</v>
      </c>
      <c r="R27">
        <v>4.0000000000000001E-3</v>
      </c>
      <c r="S27">
        <v>0</v>
      </c>
    </row>
    <row r="28" spans="13:19" ht="14.45" x14ac:dyDescent="0.3">
      <c r="M28" s="4" t="s">
        <v>3</v>
      </c>
      <c r="N28" s="5">
        <f>+N5-N10</f>
        <v>86.3</v>
      </c>
      <c r="R28">
        <v>4.0000000000000001E-3</v>
      </c>
      <c r="S28">
        <v>50</v>
      </c>
    </row>
    <row r="29" spans="13:19" ht="14.45" x14ac:dyDescent="0.3">
      <c r="M29" s="6" t="s">
        <v>4</v>
      </c>
      <c r="N29" s="5">
        <f>+N10</f>
        <v>13.7</v>
      </c>
      <c r="R29">
        <v>4.0000000000000001E-3</v>
      </c>
      <c r="S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zoomScale="75" zoomScaleNormal="75" workbookViewId="0">
      <selection activeCell="O17" sqref="O17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9">
        <v>99</v>
      </c>
      <c r="V8">
        <v>64</v>
      </c>
      <c r="W8">
        <v>50</v>
      </c>
    </row>
    <row r="9" spans="17:23" ht="14.45" x14ac:dyDescent="0.3">
      <c r="Q9" s="3">
        <v>0.125</v>
      </c>
      <c r="R9" s="9">
        <v>93</v>
      </c>
      <c r="V9">
        <v>64</v>
      </c>
      <c r="W9">
        <v>100</v>
      </c>
    </row>
    <row r="10" spans="17:23" ht="14.45" x14ac:dyDescent="0.3">
      <c r="Q10" s="3">
        <v>6.25E-2</v>
      </c>
      <c r="R10" s="9">
        <v>40.299999999999997</v>
      </c>
    </row>
    <row r="11" spans="17:23" ht="14.45" x14ac:dyDescent="0.3">
      <c r="Q11" s="3">
        <v>4.53E-2</v>
      </c>
      <c r="R11" s="9">
        <v>32</v>
      </c>
      <c r="V11">
        <v>2</v>
      </c>
      <c r="W11">
        <v>0</v>
      </c>
    </row>
    <row r="12" spans="17:23" ht="14.45" x14ac:dyDescent="0.3">
      <c r="Q12" s="3">
        <v>3.44E-2</v>
      </c>
      <c r="R12" s="9">
        <v>21</v>
      </c>
      <c r="V12">
        <v>2</v>
      </c>
      <c r="W12">
        <v>50</v>
      </c>
    </row>
    <row r="13" spans="17:23" ht="14.45" x14ac:dyDescent="0.3">
      <c r="Q13" s="3">
        <v>2.5100000000000001E-2</v>
      </c>
      <c r="R13" s="9">
        <v>15.5</v>
      </c>
      <c r="V13">
        <v>2</v>
      </c>
      <c r="W13">
        <v>100</v>
      </c>
    </row>
    <row r="14" spans="17:23" ht="14.45" x14ac:dyDescent="0.3">
      <c r="Q14" s="3">
        <v>1.83E-2</v>
      </c>
      <c r="R14" s="9">
        <v>10</v>
      </c>
    </row>
    <row r="15" spans="17:23" ht="14.45" x14ac:dyDescent="0.3">
      <c r="Q15" s="3">
        <v>1.35E-2</v>
      </c>
      <c r="R15" s="2">
        <v>8.1999999999999993</v>
      </c>
      <c r="V15">
        <v>0.5</v>
      </c>
      <c r="W15">
        <v>0</v>
      </c>
    </row>
    <row r="16" spans="17:23" ht="14.45" x14ac:dyDescent="0.3">
      <c r="Q16" s="3">
        <v>9.5999999999999992E-3</v>
      </c>
      <c r="R16" s="2">
        <v>6.4</v>
      </c>
      <c r="V16">
        <v>0.5</v>
      </c>
      <c r="W16">
        <v>50</v>
      </c>
    </row>
    <row r="17" spans="17:23" ht="14.45" x14ac:dyDescent="0.3">
      <c r="Q17" s="3">
        <v>6.8999999999999999E-3</v>
      </c>
      <c r="R17" s="2">
        <v>4.5</v>
      </c>
      <c r="V17">
        <v>0.5</v>
      </c>
      <c r="W17">
        <v>100</v>
      </c>
    </row>
    <row r="18" spans="17:23" ht="14.45" x14ac:dyDescent="0.3">
      <c r="Q18" s="3">
        <v>3.3999999999999998E-3</v>
      </c>
      <c r="R18" s="2">
        <v>3.6</v>
      </c>
    </row>
    <row r="19" spans="17:23" ht="14.45" x14ac:dyDescent="0.3">
      <c r="Q19" s="3">
        <v>1.4E-3</v>
      </c>
      <c r="R19" s="2">
        <v>2.7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13">
        <v>16</v>
      </c>
      <c r="R21" s="10">
        <f ca="1">10^(FORECAST(Q21,LOG(OFFSET(Q$2:Q$17,MATCH(Q21,R$2:R$17,-1)-1,0,2)),OFFSET(R$2:R$17,MATCH(Q21,R$2:R$17,-1)-1,0,2)))</f>
        <v>2.5829606324615648E-2</v>
      </c>
      <c r="V21">
        <v>0.25</v>
      </c>
      <c r="W21">
        <v>100</v>
      </c>
    </row>
    <row r="22" spans="17:23" ht="14.45" x14ac:dyDescent="0.3">
      <c r="Q22" s="13">
        <v>50</v>
      </c>
      <c r="R22" s="10">
        <f t="shared" ref="R22:R24" ca="1" si="0">10^(FORECAST(Q22,LOG(OFFSET(Q$2:Q$17,MATCH(Q22,R$2:R$17,-1)-1,0,2)),OFFSET(R$2:R$17,MATCH(Q22,R$2:R$17,-1)-1,0,2)))</f>
        <v>7.1004817482007279E-2</v>
      </c>
    </row>
    <row r="23" spans="17:23" ht="14.45" x14ac:dyDescent="0.3">
      <c r="Q23" s="13">
        <v>84</v>
      </c>
      <c r="R23" s="10">
        <f t="shared" ca="1" si="0"/>
        <v>0.11104543656640058</v>
      </c>
      <c r="V23">
        <v>6.2E-2</v>
      </c>
      <c r="W23">
        <v>0</v>
      </c>
    </row>
    <row r="24" spans="17:23" ht="14.45" x14ac:dyDescent="0.3">
      <c r="Q24" s="13">
        <v>90</v>
      </c>
      <c r="R24" s="10">
        <f t="shared" ca="1" si="0"/>
        <v>0.12016377975430462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1.3230138712568387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59.7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40.299999999999997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opLeftCell="A4" workbookViewId="0">
      <selection activeCell="J6" sqref="J6"/>
    </sheetView>
  </sheetViews>
  <sheetFormatPr defaultRowHeight="15" x14ac:dyDescent="0.25"/>
  <sheetData>
    <row r="6" spans="3:8" x14ac:dyDescent="0.3">
      <c r="C6" s="4"/>
      <c r="D6" s="15" t="s">
        <v>7</v>
      </c>
      <c r="E6" s="15"/>
      <c r="F6" s="15"/>
      <c r="G6" s="15"/>
      <c r="H6" s="4"/>
    </row>
    <row r="7" spans="3:8" x14ac:dyDescent="0.3">
      <c r="C7" s="4"/>
      <c r="D7" s="6"/>
      <c r="E7" s="6" t="s">
        <v>17</v>
      </c>
      <c r="F7" s="6" t="s">
        <v>18</v>
      </c>
      <c r="G7" s="6" t="s">
        <v>19</v>
      </c>
      <c r="H7" s="6" t="s">
        <v>8</v>
      </c>
    </row>
    <row r="8" spans="3:8" x14ac:dyDescent="0.3">
      <c r="C8" s="4" t="s">
        <v>9</v>
      </c>
      <c r="D8" s="5"/>
      <c r="E8" s="10">
        <f ca="1">+'S2A Lab Results'!N21</f>
        <v>3.6635866832670443E-2</v>
      </c>
      <c r="F8" s="10">
        <f ca="1">+'S2B Lab Results'!N21</f>
        <v>6.4900505366690897E-2</v>
      </c>
      <c r="G8" s="10">
        <f ca="1">+'S2C Lab Results'!R21</f>
        <v>2.5829606324615648E-2</v>
      </c>
      <c r="H8" s="11">
        <f ca="1">+(G8+F8+E8)/3</f>
        <v>4.2455326174658997E-2</v>
      </c>
    </row>
    <row r="9" spans="3:8" x14ac:dyDescent="0.3">
      <c r="C9" s="4" t="s">
        <v>10</v>
      </c>
      <c r="D9" s="5"/>
      <c r="E9" s="10">
        <f ca="1">+'S2A Lab Results'!N22</f>
        <v>8.0416556125589483E-2</v>
      </c>
      <c r="F9" s="10">
        <f ca="1">+'S2B Lab Results'!N22</f>
        <v>0.1132949945452067</v>
      </c>
      <c r="G9" s="10">
        <f ca="1">+'S2C Lab Results'!R22</f>
        <v>7.1004817482007279E-2</v>
      </c>
      <c r="H9" s="11">
        <f t="shared" ref="H9:H11" ca="1" si="0">+(G9+F9+E9)/3</f>
        <v>8.823878938426781E-2</v>
      </c>
    </row>
    <row r="10" spans="3:8" x14ac:dyDescent="0.3">
      <c r="C10" s="4" t="s">
        <v>11</v>
      </c>
      <c r="D10" s="5"/>
      <c r="E10" s="10">
        <f ca="1">+'S2A Lab Results'!N23</f>
        <v>0.1234345506438884</v>
      </c>
      <c r="F10" s="10">
        <f ca="1">+'S2B Lab Results'!N23</f>
        <v>0.19842513149602489</v>
      </c>
      <c r="G10" s="10">
        <f ca="1">+'S2C Lab Results'!R23</f>
        <v>0.11104543656640058</v>
      </c>
      <c r="H10" s="11">
        <f t="shared" ca="1" si="0"/>
        <v>0.14430170623543795</v>
      </c>
    </row>
    <row r="11" spans="3:8" x14ac:dyDescent="0.3">
      <c r="C11" s="4" t="s">
        <v>12</v>
      </c>
      <c r="D11" s="5"/>
      <c r="E11" s="10">
        <f ca="1">+'S2A Lab Results'!N24</f>
        <v>0.16011083622053407</v>
      </c>
      <c r="F11" s="10">
        <f ca="1">+'S2B Lab Results'!N24</f>
        <v>0.21907910693410837</v>
      </c>
      <c r="G11" s="10">
        <f ca="1">+'S2C Lab Results'!R24</f>
        <v>0.12016377975430462</v>
      </c>
      <c r="H11" s="11">
        <f t="shared" ca="1" si="0"/>
        <v>0.166451240969649</v>
      </c>
    </row>
    <row r="12" spans="3:8" x14ac:dyDescent="0.3">
      <c r="C12" s="4"/>
      <c r="D12" s="5"/>
      <c r="E12" s="10"/>
      <c r="F12" s="10"/>
      <c r="G12" s="10"/>
      <c r="H12" s="12"/>
    </row>
    <row r="13" spans="3:8" x14ac:dyDescent="0.3">
      <c r="C13" s="4" t="s">
        <v>13</v>
      </c>
      <c r="D13" s="5"/>
      <c r="E13" s="5">
        <f ca="1">+'S2A Lab Results'!N26</f>
        <v>1.4160354828157764</v>
      </c>
      <c r="F13" s="5">
        <f ca="1">+'S2B Lab Results'!N26</f>
        <v>1.4277459839412059</v>
      </c>
      <c r="G13" s="5">
        <f ca="1">+'S2C Lab Results'!R26</f>
        <v>1.3230138712568387</v>
      </c>
      <c r="H13" s="12">
        <f t="shared" ref="H13:H16" ca="1" si="1">+(G13+F13+E13)/3</f>
        <v>1.3889317793379403</v>
      </c>
    </row>
    <row r="14" spans="3:8" x14ac:dyDescent="0.3">
      <c r="C14" s="4" t="s">
        <v>14</v>
      </c>
      <c r="D14" s="5"/>
      <c r="E14" s="5">
        <f>+'S2A Lab Results'!N27</f>
        <v>0</v>
      </c>
      <c r="F14" s="5">
        <f>+'S2B Lab Results'!N27</f>
        <v>0</v>
      </c>
      <c r="G14" s="5">
        <f>+'S2C Lab Results'!R27</f>
        <v>0</v>
      </c>
      <c r="H14" s="12">
        <f t="shared" si="1"/>
        <v>0</v>
      </c>
    </row>
    <row r="15" spans="3:8" x14ac:dyDescent="0.3">
      <c r="C15" s="4" t="s">
        <v>15</v>
      </c>
      <c r="D15" s="5"/>
      <c r="E15" s="5">
        <f>+'S2A Lab Results'!N28</f>
        <v>70</v>
      </c>
      <c r="F15" s="5">
        <f>+'S2B Lab Results'!N28</f>
        <v>86.3</v>
      </c>
      <c r="G15" s="5">
        <f>+'S2C Lab Results'!R28</f>
        <v>59.7</v>
      </c>
      <c r="H15" s="12">
        <f t="shared" si="1"/>
        <v>72</v>
      </c>
    </row>
    <row r="16" spans="3:8" x14ac:dyDescent="0.3">
      <c r="C16" s="4" t="s">
        <v>16</v>
      </c>
      <c r="D16" s="5"/>
      <c r="E16" s="5">
        <f>+'S2A Lab Results'!N29</f>
        <v>30</v>
      </c>
      <c r="F16" s="5">
        <f>+'S2B Lab Results'!N29</f>
        <v>13.7</v>
      </c>
      <c r="G16" s="5">
        <f>+'S2C Lab Results'!R29</f>
        <v>40.299999999999997</v>
      </c>
      <c r="H16" s="12">
        <f t="shared" si="1"/>
        <v>28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4" t="s">
        <v>20</v>
      </c>
    </row>
    <row r="2" spans="1:1" ht="14.45" x14ac:dyDescent="0.3">
      <c r="A2" s="14"/>
    </row>
    <row r="3" spans="1:1" x14ac:dyDescent="0.25">
      <c r="A3" s="14" t="s">
        <v>23</v>
      </c>
    </row>
    <row r="4" spans="1:1" x14ac:dyDescent="0.25">
      <c r="A4" s="14"/>
    </row>
    <row r="5" spans="1:1" x14ac:dyDescent="0.25">
      <c r="A5" s="14" t="s">
        <v>24</v>
      </c>
    </row>
    <row r="6" spans="1:1" x14ac:dyDescent="0.25">
      <c r="A6" s="14"/>
    </row>
    <row r="7" spans="1:1" x14ac:dyDescent="0.25">
      <c r="A7" s="14" t="s">
        <v>25</v>
      </c>
    </row>
    <row r="8" spans="1:1" x14ac:dyDescent="0.25">
      <c r="A8" s="14"/>
    </row>
    <row r="9" spans="1:1" x14ac:dyDescent="0.25">
      <c r="A9" s="14" t="s">
        <v>26</v>
      </c>
    </row>
    <row r="11" spans="1:1" x14ac:dyDescent="0.25">
      <c r="A11" s="14" t="s">
        <v>21</v>
      </c>
    </row>
    <row r="12" spans="1:1" ht="14.45" x14ac:dyDescent="0.3">
      <c r="A12" s="14"/>
    </row>
    <row r="13" spans="1:1" x14ac:dyDescent="0.25">
      <c r="A13" s="14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S2A Lab Results</vt:lpstr>
      <vt:lpstr>S2B Lab Results</vt:lpstr>
      <vt:lpstr>S2C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2014-12-17T23:45:26Z</dcterms:modified>
</cp:coreProperties>
</file>