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32765 Susitna April - June 2014\5. Field Work\Field Data Non GIS Processed\FOCUS AREAS - QC2\FA-173\"/>
    </mc:Choice>
  </mc:AlternateContent>
  <bookViews>
    <workbookView xWindow="45" yWindow="-105" windowWidth="23160" windowHeight="5115" activeTab="2"/>
  </bookViews>
  <sheets>
    <sheet name="Datasheet" sheetId="7" r:id="rId1"/>
    <sheet name="S2 Lab Results" sheetId="1" r:id="rId2"/>
    <sheet name="Dist Chart" sheetId="5" r:id="rId3"/>
    <sheet name="Summary" sheetId="3" r:id="rId4"/>
    <sheet name="readme" sheetId="6" r:id="rId5"/>
  </sheets>
  <externalReferences>
    <externalReference r:id="rId6"/>
  </externalReferences>
  <definedNames>
    <definedName name="_xlnm.Print_Area" localSheetId="1">'S2 Lab Results'!$B$1:$J$52</definedName>
  </definedNames>
  <calcPr calcId="152511"/>
</workbook>
</file>

<file path=xl/calcChain.xml><?xml version="1.0" encoding="utf-8"?>
<calcChain xmlns="http://schemas.openxmlformats.org/spreadsheetml/2006/main">
  <c r="AJ26" i="1" l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H31" i="1" l="1"/>
  <c r="I31" i="1" s="1"/>
  <c r="E25" i="1" l="1"/>
  <c r="H47" i="1" s="1"/>
  <c r="D25" i="1"/>
  <c r="C25" i="1"/>
  <c r="AI20" i="1" l="1"/>
  <c r="AI25" i="1"/>
  <c r="AI23" i="1"/>
  <c r="AI21" i="1"/>
  <c r="AI19" i="1"/>
  <c r="AI26" i="1"/>
  <c r="AI24" i="1"/>
  <c r="AI22" i="1"/>
  <c r="AI18" i="1"/>
  <c r="AD34" i="1" l="1"/>
  <c r="AD32" i="1"/>
  <c r="AD33" i="1"/>
  <c r="AD39" i="1"/>
  <c r="AD31" i="1"/>
  <c r="D8" i="3" s="1"/>
  <c r="AD37" i="1"/>
  <c r="H16" i="3" s="1"/>
  <c r="AD38" i="1"/>
  <c r="H18" i="3" l="1"/>
  <c r="D18" i="3"/>
  <c r="H17" i="3"/>
  <c r="D17" i="3"/>
  <c r="H9" i="3"/>
  <c r="D9" i="3"/>
  <c r="H10" i="3"/>
  <c r="D10" i="3"/>
  <c r="H11" i="3"/>
  <c r="D11" i="3"/>
  <c r="AD36" i="1"/>
  <c r="H8" i="3"/>
  <c r="H13" i="3" l="1"/>
  <c r="D13" i="3"/>
</calcChain>
</file>

<file path=xl/sharedStrings.xml><?xml version="1.0" encoding="utf-8"?>
<sst xmlns="http://schemas.openxmlformats.org/spreadsheetml/2006/main" count="113" uniqueCount="106">
  <si>
    <t xml:space="preserve">  Crew:</t>
  </si>
  <si>
    <t>Date / Time:</t>
  </si>
  <si>
    <t>Field Book #</t>
  </si>
  <si>
    <t>Size (mm)</t>
  </si>
  <si>
    <t>Center</t>
  </si>
  <si>
    <t>Right</t>
  </si>
  <si>
    <t>Results Analysis</t>
  </si>
  <si>
    <t>Wet -16 mm Weight</t>
  </si>
  <si>
    <t>lbs</t>
  </si>
  <si>
    <t>River:</t>
  </si>
  <si>
    <t>Dry -16 mm Weight</t>
  </si>
  <si>
    <t>g  =</t>
  </si>
  <si>
    <t>% Moisture</t>
  </si>
  <si>
    <t xml:space="preserve">  Comments:</t>
  </si>
  <si>
    <t>Sample Location:</t>
  </si>
  <si>
    <t>Field Sieve Results</t>
  </si>
  <si>
    <t>Raw</t>
  </si>
  <si>
    <t>Adjusted for Moisture</t>
  </si>
  <si>
    <t>Cumulative Weight</t>
  </si>
  <si>
    <t>% Finer Field</t>
  </si>
  <si>
    <t>%Finer Lab</t>
  </si>
  <si>
    <t>Adjusted % Finer Lab</t>
  </si>
  <si>
    <t>Compiled Resuts</t>
  </si>
  <si>
    <t>Total Sample Weight</t>
  </si>
  <si>
    <t>(1)</t>
  </si>
  <si>
    <t>(2)</t>
  </si>
  <si>
    <t>(3)</t>
  </si>
  <si>
    <t>(4)</t>
  </si>
  <si>
    <t>Bucket #</t>
  </si>
  <si>
    <t>Bucket Wt (lbs)</t>
  </si>
  <si>
    <t>Bucket + Sample (lbs)</t>
  </si>
  <si>
    <t>Sample Wt   (lbs)</t>
  </si>
  <si>
    <t>Col 3 - Col 2</t>
  </si>
  <si>
    <t xml:space="preserve">  </t>
  </si>
  <si>
    <t>Totals</t>
  </si>
  <si>
    <t>Retained Weight</t>
  </si>
  <si>
    <t>(5)</t>
  </si>
  <si>
    <t>(6)</t>
  </si>
  <si>
    <t>(7)</t>
  </si>
  <si>
    <t>(8)</t>
  </si>
  <si>
    <t>Sieve Size (mm)</t>
  </si>
  <si>
    <t>Container   Wt  (lbs)</t>
  </si>
  <si>
    <t>Wt 1         (lbs)</t>
  </si>
  <si>
    <t>Wt 2             (lbs)</t>
  </si>
  <si>
    <t>Total Weight (lbs)           (Containers + material)</t>
  </si>
  <si>
    <t># of Containers * Container Weight (lbs)</t>
  </si>
  <si>
    <t>Sediment Weight  (lbs)</t>
  </si>
  <si>
    <t>CumulativeWeight of Samples (lbs)</t>
  </si>
  <si>
    <t xml:space="preserve"> # Wts * Col 2</t>
  </si>
  <si>
    <t>Col 5 - Col 6</t>
  </si>
  <si>
    <t>Sum Vertically</t>
  </si>
  <si>
    <r>
      <t xml:space="preserve">360 </t>
    </r>
    <r>
      <rPr>
        <sz val="11"/>
        <color theme="1"/>
        <rFont val="Arial"/>
        <family val="2"/>
      </rPr>
      <t xml:space="preserve">* </t>
    </r>
  </si>
  <si>
    <r>
      <t xml:space="preserve">256 </t>
    </r>
    <r>
      <rPr>
        <sz val="11"/>
        <color theme="1"/>
        <rFont val="Arial"/>
        <family val="2"/>
      </rPr>
      <t>*</t>
    </r>
  </si>
  <si>
    <r>
      <t xml:space="preserve">180 </t>
    </r>
    <r>
      <rPr>
        <sz val="11"/>
        <color theme="1"/>
        <rFont val="Arial"/>
        <family val="2"/>
      </rPr>
      <t xml:space="preserve">* </t>
    </r>
  </si>
  <si>
    <r>
      <t xml:space="preserve">128 </t>
    </r>
    <r>
      <rPr>
        <sz val="11"/>
        <color theme="1"/>
        <rFont val="Arial"/>
        <family val="2"/>
      </rPr>
      <t xml:space="preserve">* </t>
    </r>
  </si>
  <si>
    <t>90.0*</t>
  </si>
  <si>
    <t>64.0*</t>
  </si>
  <si>
    <t>* Larger samples sorted by size using gravelometer</t>
  </si>
  <si>
    <t>Total Sample Weight - Total Retained Weight</t>
  </si>
  <si>
    <t>=</t>
  </si>
  <si>
    <t xml:space="preserve">Total Sample Weight  </t>
  </si>
  <si>
    <t xml:space="preserve">Label Bag and Tag: Date, River, PRM, Sample # (Typically only one sample per site, so sample 1), then sample type "Surface/Subsurface", "Subsurface", "Bank", "Trib Fan" or "Trib Channel" along with “Minus 16" and WP #. </t>
  </si>
  <si>
    <t>QC1:</t>
  </si>
  <si>
    <t>Photo Backup #</t>
  </si>
  <si>
    <t>Page:</t>
  </si>
  <si>
    <t>D%</t>
  </si>
  <si>
    <t>Gr</t>
  </si>
  <si>
    <t>%Gravel</t>
  </si>
  <si>
    <t>%Sand</t>
  </si>
  <si>
    <t>%Silt/Clay</t>
  </si>
  <si>
    <t>Combined</t>
  </si>
  <si>
    <t>D16 (mm)</t>
  </si>
  <si>
    <t>D50 (mm)</t>
  </si>
  <si>
    <t>D84 (mm)</t>
  </si>
  <si>
    <t>D90 (mm)</t>
  </si>
  <si>
    <t>Gr (-)</t>
  </si>
  <si>
    <t>% Sand Cover</t>
  </si>
  <si>
    <t>% Gravel</t>
  </si>
  <si>
    <t>% Sand</t>
  </si>
  <si>
    <t>% Silt/Clay</t>
  </si>
  <si>
    <t>Sheets:</t>
  </si>
  <si>
    <t>Dist Chart—Sediment distribution curves for surface and subsurface samples</t>
  </si>
  <si>
    <t>Summary—Summarized data from subsurface and surface samples.  Data includes significant grain sizes, gradation coefficient, and percent sand, percent gravel, and percent silt/clay</t>
  </si>
  <si>
    <t xml:space="preserve"> ____ of ___</t>
  </si>
  <si>
    <t>Subsurface Field Sieve Data Sheet</t>
  </si>
  <si>
    <t xml:space="preserve">  Northing / Lat:</t>
  </si>
  <si>
    <t xml:space="preserve">  Easting / Long:</t>
  </si>
  <si>
    <t>Sample Number:</t>
  </si>
  <si>
    <t>Sample Type:     Main Ch Bar      Bank      Trib Fan      Trib Chan</t>
  </si>
  <si>
    <t xml:space="preserve">        Excess Water (lbs)</t>
  </si>
  <si>
    <t>NOTE:</t>
  </si>
  <si>
    <t>* All photos and locations are documented</t>
  </si>
  <si>
    <t>on the Surface Sample Data Sheet</t>
  </si>
  <si>
    <t>Remainder</t>
  </si>
  <si>
    <t>Subsample    to lab</t>
  </si>
  <si>
    <t>MDH</t>
  </si>
  <si>
    <t>n/a</t>
  </si>
  <si>
    <t>Susitna</t>
  </si>
  <si>
    <t>S2</t>
  </si>
  <si>
    <t>PRM 174.1</t>
  </si>
  <si>
    <t>MDH, RAV</t>
  </si>
  <si>
    <t>8271 - pre-distrubance, 8272-post sampling</t>
  </si>
  <si>
    <t>8227 - pic of sand bar</t>
  </si>
  <si>
    <t>Bank Sample</t>
  </si>
  <si>
    <t>Datasheet — Electronic version of the field datashet</t>
  </si>
  <si>
    <t xml:space="preserve">S2 Lab Results — Electronic version of field data information as well as sample lab sieve size analysis as described in ISR study 6.6 section 4.1.2.9.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</si>
</sst>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Arial"/>
      <family val="2"/>
    </font>
    <font>
      <u/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14" fontId="2" fillId="0" borderId="2" xfId="0" applyNumberFormat="1" applyFont="1" applyBorder="1"/>
    <xf numFmtId="0" fontId="2" fillId="0" borderId="3" xfId="0" applyFont="1" applyBorder="1"/>
    <xf numFmtId="0" fontId="2" fillId="0" borderId="0" xfId="0" quotePrefix="1" applyFont="1"/>
    <xf numFmtId="0" fontId="2" fillId="0" borderId="2" xfId="0" quotePrefix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4" xfId="0" applyFont="1" applyFill="1" applyBorder="1"/>
    <xf numFmtId="0" fontId="2" fillId="0" borderId="0" xfId="0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/>
    <xf numFmtId="2" fontId="2" fillId="0" borderId="0" xfId="0" applyNumberFormat="1" applyFont="1"/>
    <xf numFmtId="9" fontId="2" fillId="0" borderId="0" xfId="1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9" fontId="2" fillId="0" borderId="4" xfId="1" applyFont="1" applyBorder="1"/>
    <xf numFmtId="0" fontId="2" fillId="3" borderId="4" xfId="0" applyFont="1" applyFill="1" applyBorder="1"/>
    <xf numFmtId="43" fontId="2" fillId="0" borderId="4" xfId="0" applyNumberFormat="1" applyFont="1" applyBorder="1"/>
    <xf numFmtId="164" fontId="2" fillId="0" borderId="4" xfId="0" applyNumberFormat="1" applyFont="1" applyBorder="1"/>
    <xf numFmtId="0" fontId="2" fillId="0" borderId="10" xfId="0" quotePrefix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0" xfId="0" applyFont="1" applyBorder="1" applyAlignment="1">
      <alignment vertical="center"/>
    </xf>
    <xf numFmtId="0" fontId="2" fillId="2" borderId="4" xfId="0" applyFont="1" applyFill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right" vertical="center"/>
    </xf>
    <xf numFmtId="0" fontId="2" fillId="0" borderId="4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/>
    <xf numFmtId="164" fontId="2" fillId="0" borderId="4" xfId="0" applyNumberFormat="1" applyFont="1" applyBorder="1" applyAlignment="1">
      <alignment horizontal="center" vertical="center" wrapText="1"/>
    </xf>
    <xf numFmtId="164" fontId="2" fillId="0" borderId="4" xfId="0" quotePrefix="1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2" xfId="0" applyFont="1" applyFill="1" applyBorder="1"/>
    <xf numFmtId="0" fontId="2" fillId="0" borderId="5" xfId="0" applyFont="1" applyFill="1" applyBorder="1"/>
    <xf numFmtId="0" fontId="8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165" fontId="2" fillId="0" borderId="1" xfId="1" applyNumberFormat="1" applyFont="1" applyBorder="1"/>
    <xf numFmtId="0" fontId="10" fillId="0" borderId="0" xfId="0" applyFont="1" applyFill="1"/>
    <xf numFmtId="0" fontId="8" fillId="0" borderId="0" xfId="0" applyFont="1" applyAlignment="1">
      <alignment vertical="top" wrapText="1"/>
    </xf>
    <xf numFmtId="0" fontId="4" fillId="0" borderId="1" xfId="0" applyFont="1" applyBorder="1"/>
    <xf numFmtId="164" fontId="2" fillId="5" borderId="4" xfId="0" applyNumberFormat="1" applyFont="1" applyFill="1" applyBorder="1" applyAlignment="1">
      <alignment horizontal="left"/>
    </xf>
    <xf numFmtId="164" fontId="2" fillId="5" borderId="4" xfId="0" quotePrefix="1" applyNumberFormat="1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9" fontId="2" fillId="0" borderId="4" xfId="1" applyNumberFormat="1" applyFont="1" applyBorder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0" xfId="0" applyFill="1"/>
    <xf numFmtId="0" fontId="0" fillId="0" borderId="0" xfId="0" applyAlignment="1">
      <alignment vertic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vertical="top"/>
    </xf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1" applyNumberFormat="1" applyFont="1" applyFill="1"/>
    <xf numFmtId="0" fontId="6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5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174.1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"/>
          <c:order val="9"/>
          <c:tx>
            <c:v>Bank Sample S2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'S2 Lab Results'!$AC$9:$AC$26</c:f>
              <c:numCache>
                <c:formatCode>0.0</c:formatCode>
                <c:ptCount val="18"/>
                <c:pt idx="0">
                  <c:v>360</c:v>
                </c:pt>
                <c:pt idx="1">
                  <c:v>256</c:v>
                </c:pt>
                <c:pt idx="2">
                  <c:v>180</c:v>
                </c:pt>
                <c:pt idx="3">
                  <c:v>128</c:v>
                </c:pt>
                <c:pt idx="4">
                  <c:v>90</c:v>
                </c:pt>
                <c:pt idx="5">
                  <c:v>64</c:v>
                </c:pt>
                <c:pt idx="6">
                  <c:v>45</c:v>
                </c:pt>
                <c:pt idx="7">
                  <c:v>32</c:v>
                </c:pt>
                <c:pt idx="8">
                  <c:v>22.5</c:v>
                </c:pt>
                <c:pt idx="9">
                  <c:v>16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0.5</c:v>
                </c:pt>
                <c:pt idx="15" formatCode="General">
                  <c:v>0.25</c:v>
                </c:pt>
                <c:pt idx="16" formatCode="General">
                  <c:v>0.125</c:v>
                </c:pt>
                <c:pt idx="17" formatCode="General">
                  <c:v>6.25E-2</c:v>
                </c:pt>
              </c:numCache>
            </c:numRef>
          </c:xVal>
          <c:yVal>
            <c:numRef>
              <c:f>'S2 Lab Results'!$AJ$9:$AJ$26</c:f>
              <c:numCache>
                <c:formatCode>_(* #,##0.00_);_(* \(#,##0.00\);_(* "-"??_);_(@_)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99</c:v>
                </c:pt>
                <c:pt idx="15">
                  <c:v>36</c:v>
                </c:pt>
                <c:pt idx="16">
                  <c:v>2</c:v>
                </c:pt>
                <c:pt idx="17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014744"/>
        <c:axId val="380015136"/>
      </c:scatterChart>
      <c:valAx>
        <c:axId val="38001474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80015136"/>
        <c:crosses val="autoZero"/>
        <c:crossBetween val="midCat"/>
        <c:majorUnit val="10"/>
        <c:minorUnit val="10"/>
      </c:valAx>
      <c:valAx>
        <c:axId val="38001513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8001474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62751043960618957"/>
          <c:y val="0.1227217496962333"/>
          <c:w val="0.23428879544053757"/>
          <c:h val="7.66915995552744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152400</xdr:colOff>
      <xdr:row>45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0" cy="868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22861</xdr:colOff>
      <xdr:row>0</xdr:row>
      <xdr:rowOff>0</xdr:rowOff>
    </xdr:from>
    <xdr:ext cx="1981200" cy="444221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2461" y="0"/>
          <a:ext cx="1981200" cy="444221"/>
        </a:xfrm>
        <a:prstGeom prst="rect">
          <a:avLst/>
        </a:prstGeom>
      </xdr:spPr>
    </xdr:pic>
    <xdr:clientData/>
  </xdr:oneCellAnchor>
  <xdr:oneCellAnchor>
    <xdr:from>
      <xdr:col>8</xdr:col>
      <xdr:colOff>367664</xdr:colOff>
      <xdr:row>0</xdr:row>
      <xdr:rowOff>0</xdr:rowOff>
    </xdr:from>
    <xdr:ext cx="661036" cy="71149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776084" y="0"/>
          <a:ext cx="661036" cy="711491"/>
        </a:xfrm>
        <a:prstGeom prst="rect">
          <a:avLst/>
        </a:prstGeom>
      </xdr:spPr>
    </xdr:pic>
    <xdr:clientData/>
  </xdr:oneCellAnchor>
  <xdr:twoCellAnchor>
    <xdr:from>
      <xdr:col>3</xdr:col>
      <xdr:colOff>337185</xdr:colOff>
      <xdr:row>7</xdr:row>
      <xdr:rowOff>139064</xdr:rowOff>
    </xdr:from>
    <xdr:to>
      <xdr:col>3</xdr:col>
      <xdr:colOff>754380</xdr:colOff>
      <xdr:row>7</xdr:row>
      <xdr:rowOff>403859</xdr:rowOff>
    </xdr:to>
    <xdr:sp macro="" textlink="">
      <xdr:nvSpPr>
        <xdr:cNvPr id="2" name="Oval 1"/>
        <xdr:cNvSpPr/>
      </xdr:nvSpPr>
      <xdr:spPr>
        <a:xfrm>
          <a:off x="2615565" y="1640204"/>
          <a:ext cx="417195" cy="26479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noFill/>
          </a:endParaRPr>
        </a:p>
      </xdr:txBody>
    </xdr:sp>
    <xdr:clientData/>
  </xdr:twoCellAnchor>
  <xdr:twoCellAnchor editAs="oneCell">
    <xdr:from>
      <xdr:col>9</xdr:col>
      <xdr:colOff>390525</xdr:colOff>
      <xdr:row>0</xdr:row>
      <xdr:rowOff>161925</xdr:rowOff>
    </xdr:from>
    <xdr:to>
      <xdr:col>22</xdr:col>
      <xdr:colOff>47625</xdr:colOff>
      <xdr:row>45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61925"/>
          <a:ext cx="7772400" cy="1005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SWW-T31231%20Susitna_new_July2013/TributarySedimentModels/GoldCreek/Sediment%20Data/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Transport Rating curv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5" sqref="N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57"/>
  <sheetViews>
    <sheetView topLeftCell="J16" workbookViewId="0">
      <selection activeCell="D39" sqref="D39"/>
    </sheetView>
  </sheetViews>
  <sheetFormatPr defaultColWidth="8.85546875" defaultRowHeight="14.25" x14ac:dyDescent="0.2"/>
  <cols>
    <col min="1" max="1" width="8.85546875" style="1"/>
    <col min="2" max="2" width="11.7109375" style="1" customWidth="1"/>
    <col min="3" max="4" width="12.7109375" style="1" customWidth="1"/>
    <col min="5" max="5" width="14.28515625" style="1" customWidth="1"/>
    <col min="6" max="6" width="11.5703125" style="1" customWidth="1"/>
    <col min="7" max="7" width="10.28515625" style="1" customWidth="1"/>
    <col min="8" max="8" width="11.28515625" style="1" customWidth="1"/>
    <col min="9" max="9" width="12.28515625" style="1" customWidth="1"/>
    <col min="10" max="10" width="12.7109375" style="1" customWidth="1"/>
    <col min="11" max="12" width="9.140625" style="1" customWidth="1"/>
    <col min="13" max="13" width="8.85546875" style="1"/>
    <col min="14" max="14" width="11" style="1" customWidth="1"/>
    <col min="15" max="28" width="8.85546875" style="1"/>
    <col min="29" max="31" width="9.140625" style="1"/>
    <col min="32" max="32" width="11.140625" style="1" customWidth="1"/>
    <col min="33" max="35" width="9.140625" style="1"/>
    <col min="36" max="36" width="9.42578125" style="1" customWidth="1"/>
    <col min="37" max="16384" width="8.85546875" style="1"/>
  </cols>
  <sheetData>
    <row r="1" spans="2:37" ht="23.25" x14ac:dyDescent="0.35">
      <c r="AC1" s="94" t="s">
        <v>6</v>
      </c>
      <c r="AD1" s="94"/>
      <c r="AE1" s="94"/>
      <c r="AF1" s="94"/>
      <c r="AG1" s="94"/>
      <c r="AH1" s="94"/>
      <c r="AI1" s="94"/>
      <c r="AJ1" s="94"/>
      <c r="AK1"/>
    </row>
    <row r="2" spans="2:37" ht="23.25" x14ac:dyDescent="0.35">
      <c r="B2" s="94" t="s">
        <v>84</v>
      </c>
      <c r="C2" s="94"/>
      <c r="D2" s="94"/>
      <c r="E2" s="94"/>
      <c r="F2" s="94"/>
      <c r="G2" s="94"/>
      <c r="H2" s="94"/>
      <c r="I2" s="94"/>
      <c r="J2" s="94"/>
      <c r="AC2" s="1" t="s">
        <v>7</v>
      </c>
      <c r="AE2" s="87"/>
      <c r="AF2" s="1" t="s">
        <v>8</v>
      </c>
      <c r="AK2"/>
    </row>
    <row r="3" spans="2:37" ht="15" x14ac:dyDescent="0.25">
      <c r="B3" s="2" t="s">
        <v>9</v>
      </c>
      <c r="C3" s="2" t="s">
        <v>97</v>
      </c>
      <c r="D3" s="13"/>
      <c r="E3" s="2"/>
      <c r="F3" s="2" t="s">
        <v>0</v>
      </c>
      <c r="G3" s="2" t="s">
        <v>100</v>
      </c>
      <c r="H3" s="2"/>
      <c r="I3" s="2"/>
      <c r="J3" s="3"/>
      <c r="AC3" s="1" t="s">
        <v>10</v>
      </c>
      <c r="AE3" s="88"/>
      <c r="AF3" s="1" t="s">
        <v>11</v>
      </c>
      <c r="AG3" s="20"/>
      <c r="AH3" s="1" t="s">
        <v>8</v>
      </c>
      <c r="AK3"/>
    </row>
    <row r="4" spans="2:37" ht="15" x14ac:dyDescent="0.25">
      <c r="B4" s="4" t="s">
        <v>1</v>
      </c>
      <c r="C4" s="5">
        <v>41838</v>
      </c>
      <c r="D4" s="85"/>
      <c r="E4" s="4"/>
      <c r="F4" s="4" t="s">
        <v>85</v>
      </c>
      <c r="G4" s="4"/>
      <c r="H4" s="4">
        <v>3205840.2</v>
      </c>
      <c r="I4" s="4"/>
      <c r="J4" s="3"/>
      <c r="AC4" s="1" t="s">
        <v>12</v>
      </c>
      <c r="AE4" s="89"/>
      <c r="AK4"/>
    </row>
    <row r="5" spans="2:37" ht="15.75" thickBot="1" x14ac:dyDescent="0.3">
      <c r="B5" s="4" t="s">
        <v>2</v>
      </c>
      <c r="C5" s="4" t="s">
        <v>95</v>
      </c>
      <c r="D5" s="10"/>
      <c r="E5" s="4"/>
      <c r="F5" s="4" t="s">
        <v>86</v>
      </c>
      <c r="G5" s="9"/>
      <c r="H5" s="4">
        <v>1833218.7</v>
      </c>
      <c r="I5" s="4"/>
      <c r="J5" s="3"/>
      <c r="AE5" s="21"/>
      <c r="AK5"/>
    </row>
    <row r="6" spans="2:37" ht="15" x14ac:dyDescent="0.25">
      <c r="B6" s="4" t="s">
        <v>14</v>
      </c>
      <c r="C6" s="4"/>
      <c r="D6" s="4" t="s">
        <v>99</v>
      </c>
      <c r="E6" s="4"/>
      <c r="F6" s="8" t="s">
        <v>13</v>
      </c>
      <c r="G6" s="4"/>
      <c r="H6" s="4"/>
      <c r="I6" s="4"/>
      <c r="J6" s="3"/>
      <c r="AD6" s="95" t="s">
        <v>15</v>
      </c>
      <c r="AE6" s="96"/>
      <c r="AF6" s="96"/>
      <c r="AG6" s="97"/>
      <c r="AK6"/>
    </row>
    <row r="7" spans="2:37" ht="15" x14ac:dyDescent="0.25">
      <c r="B7" s="4" t="s">
        <v>87</v>
      </c>
      <c r="C7" s="4"/>
      <c r="D7" s="4" t="s">
        <v>98</v>
      </c>
      <c r="E7" s="4"/>
      <c r="F7" s="12" t="s">
        <v>101</v>
      </c>
      <c r="G7" s="4"/>
      <c r="H7" s="4"/>
      <c r="I7" s="4"/>
      <c r="J7" s="3"/>
      <c r="AD7" s="11"/>
      <c r="AE7" s="11"/>
      <c r="AF7" s="11"/>
      <c r="AG7" s="11"/>
      <c r="AK7"/>
    </row>
    <row r="8" spans="2:37" ht="43.5" x14ac:dyDescent="0.25">
      <c r="B8" s="77" t="s">
        <v>88</v>
      </c>
      <c r="C8" s="4"/>
      <c r="D8" s="4"/>
      <c r="E8" s="4"/>
      <c r="F8" s="7"/>
      <c r="G8" s="86" t="s">
        <v>102</v>
      </c>
      <c r="H8" s="4"/>
      <c r="I8" s="4"/>
      <c r="J8" s="3"/>
      <c r="AD8" s="22" t="s">
        <v>16</v>
      </c>
      <c r="AE8" s="22" t="s">
        <v>17</v>
      </c>
      <c r="AF8" s="23" t="s">
        <v>18</v>
      </c>
      <c r="AG8" s="23" t="s">
        <v>19</v>
      </c>
      <c r="AH8" s="23" t="s">
        <v>20</v>
      </c>
      <c r="AI8" s="23" t="s">
        <v>21</v>
      </c>
      <c r="AJ8" s="23" t="s">
        <v>22</v>
      </c>
      <c r="AK8"/>
    </row>
    <row r="9" spans="2:37" ht="15" x14ac:dyDescent="0.25">
      <c r="B9" s="4"/>
      <c r="C9" s="4"/>
      <c r="D9" s="4"/>
      <c r="E9" s="4"/>
      <c r="G9" s="4"/>
      <c r="H9" s="4"/>
      <c r="I9" s="4"/>
      <c r="J9" s="3"/>
      <c r="AC9" s="63">
        <v>360</v>
      </c>
      <c r="AD9" s="24"/>
      <c r="AE9" s="24"/>
      <c r="AF9" s="24"/>
      <c r="AG9" s="25"/>
      <c r="AH9" s="38">
        <v>100</v>
      </c>
      <c r="AI9" s="26"/>
      <c r="AJ9" s="27">
        <f>+AH9</f>
        <v>100</v>
      </c>
      <c r="AK9"/>
    </row>
    <row r="10" spans="2:37" ht="15.75" thickBot="1" x14ac:dyDescent="0.3">
      <c r="G10" s="4"/>
      <c r="H10" s="4"/>
      <c r="I10" s="4"/>
      <c r="J10" s="3"/>
      <c r="AC10" s="63">
        <v>256</v>
      </c>
      <c r="AD10" s="24"/>
      <c r="AE10" s="24"/>
      <c r="AF10" s="28"/>
      <c r="AG10" s="25"/>
      <c r="AH10" s="38">
        <v>100</v>
      </c>
      <c r="AI10" s="26"/>
      <c r="AJ10" s="27">
        <f t="shared" ref="AJ10:AJ26" si="0">+AH10</f>
        <v>100</v>
      </c>
      <c r="AK10"/>
    </row>
    <row r="11" spans="2:37" ht="18.75" thickBot="1" x14ac:dyDescent="0.3">
      <c r="B11" s="98" t="s">
        <v>23</v>
      </c>
      <c r="C11" s="99"/>
      <c r="D11" s="99"/>
      <c r="E11" s="100"/>
      <c r="G11" s="6"/>
      <c r="H11" s="6"/>
      <c r="I11" s="6"/>
      <c r="AC11" s="63">
        <v>180</v>
      </c>
      <c r="AD11" s="24"/>
      <c r="AE11" s="24"/>
      <c r="AF11" s="28"/>
      <c r="AG11" s="25"/>
      <c r="AH11" s="38">
        <v>100</v>
      </c>
      <c r="AI11" s="26"/>
      <c r="AJ11" s="27">
        <f t="shared" si="0"/>
        <v>100</v>
      </c>
      <c r="AK11"/>
    </row>
    <row r="12" spans="2:37" ht="15" x14ac:dyDescent="0.25">
      <c r="B12" s="29" t="s">
        <v>24</v>
      </c>
      <c r="C12" s="29" t="s">
        <v>25</v>
      </c>
      <c r="D12" s="29" t="s">
        <v>26</v>
      </c>
      <c r="E12" s="29" t="s">
        <v>27</v>
      </c>
      <c r="G12" s="78"/>
      <c r="H12" s="2"/>
      <c r="I12" s="2"/>
      <c r="AC12" s="63">
        <v>128</v>
      </c>
      <c r="AD12" s="24"/>
      <c r="AE12" s="24"/>
      <c r="AF12" s="28"/>
      <c r="AG12" s="25"/>
      <c r="AH12" s="38">
        <v>100</v>
      </c>
      <c r="AI12" s="26"/>
      <c r="AJ12" s="27">
        <f t="shared" si="0"/>
        <v>100</v>
      </c>
      <c r="AK12"/>
    </row>
    <row r="13" spans="2:37" ht="42.75" x14ac:dyDescent="0.25">
      <c r="B13" s="30" t="s">
        <v>28</v>
      </c>
      <c r="C13" s="31" t="s">
        <v>29</v>
      </c>
      <c r="D13" s="31" t="s">
        <v>30</v>
      </c>
      <c r="E13" s="31" t="s">
        <v>31</v>
      </c>
      <c r="F13" s="1" t="s">
        <v>89</v>
      </c>
      <c r="G13" s="79"/>
      <c r="H13" s="32"/>
      <c r="I13" s="4" t="s">
        <v>96</v>
      </c>
      <c r="AC13" s="64">
        <v>90</v>
      </c>
      <c r="AD13" s="24"/>
      <c r="AE13" s="24"/>
      <c r="AF13" s="28"/>
      <c r="AG13" s="25"/>
      <c r="AH13" s="38">
        <v>100</v>
      </c>
      <c r="AI13" s="26"/>
      <c r="AJ13" s="27">
        <f t="shared" si="0"/>
        <v>100</v>
      </c>
      <c r="AK13"/>
    </row>
    <row r="14" spans="2:37" ht="15" x14ac:dyDescent="0.25">
      <c r="B14" s="30"/>
      <c r="C14" s="31"/>
      <c r="D14" s="31"/>
      <c r="E14" s="33" t="s">
        <v>32</v>
      </c>
      <c r="G14" s="14"/>
      <c r="H14" s="3"/>
      <c r="I14" s="3"/>
      <c r="AC14" s="64">
        <v>64</v>
      </c>
      <c r="AD14" s="24"/>
      <c r="AE14" s="24"/>
      <c r="AF14" s="28"/>
      <c r="AG14" s="25"/>
      <c r="AH14" s="38">
        <v>100</v>
      </c>
      <c r="AI14" s="26"/>
      <c r="AJ14" s="27">
        <f t="shared" si="0"/>
        <v>100</v>
      </c>
      <c r="AK14"/>
    </row>
    <row r="15" spans="2:37" ht="15" x14ac:dyDescent="0.25">
      <c r="B15" s="34">
        <v>1</v>
      </c>
      <c r="C15" s="35"/>
      <c r="D15" s="35"/>
      <c r="E15" s="71"/>
      <c r="G15" s="80" t="s">
        <v>90</v>
      </c>
      <c r="H15" s="81"/>
      <c r="I15" s="3"/>
      <c r="AC15" s="63">
        <v>45</v>
      </c>
      <c r="AD15" s="24"/>
      <c r="AE15" s="24"/>
      <c r="AF15" s="28"/>
      <c r="AG15" s="25"/>
      <c r="AH15" s="38">
        <v>100</v>
      </c>
      <c r="AI15" s="26"/>
      <c r="AJ15" s="27">
        <f t="shared" si="0"/>
        <v>100</v>
      </c>
      <c r="AK15"/>
    </row>
    <row r="16" spans="2:37" ht="14.45" customHeight="1" x14ac:dyDescent="0.25">
      <c r="B16" s="34">
        <v>2</v>
      </c>
      <c r="C16" s="35"/>
      <c r="D16" s="35"/>
      <c r="E16" s="71"/>
      <c r="G16" s="82" t="s">
        <v>91</v>
      </c>
      <c r="H16" s="3"/>
      <c r="I16" s="3"/>
      <c r="K16" s="3"/>
      <c r="L16" s="3"/>
      <c r="M16" s="3"/>
      <c r="N16" s="3"/>
      <c r="AC16" s="63">
        <v>32</v>
      </c>
      <c r="AD16" s="24"/>
      <c r="AE16" s="24"/>
      <c r="AF16" s="28"/>
      <c r="AG16" s="25"/>
      <c r="AH16" s="38">
        <v>100</v>
      </c>
      <c r="AI16" s="26"/>
      <c r="AJ16" s="27">
        <f t="shared" si="0"/>
        <v>100</v>
      </c>
      <c r="AK16"/>
    </row>
    <row r="17" spans="2:37" ht="15" x14ac:dyDescent="0.25">
      <c r="B17" s="34">
        <v>3</v>
      </c>
      <c r="C17" s="35"/>
      <c r="D17" s="35"/>
      <c r="E17" s="71"/>
      <c r="G17" s="83" t="s">
        <v>92</v>
      </c>
      <c r="H17" s="37"/>
      <c r="I17" s="37"/>
      <c r="J17" s="3"/>
      <c r="K17" s="3"/>
      <c r="L17" s="3"/>
      <c r="M17" s="3"/>
      <c r="N17" s="3"/>
      <c r="AC17" s="63">
        <v>22.5</v>
      </c>
      <c r="AD17" s="24"/>
      <c r="AE17" s="24"/>
      <c r="AF17" s="28"/>
      <c r="AG17" s="25"/>
      <c r="AH17" s="38">
        <v>100</v>
      </c>
      <c r="AI17" s="26"/>
      <c r="AJ17" s="27">
        <f t="shared" si="0"/>
        <v>100</v>
      </c>
      <c r="AK17"/>
    </row>
    <row r="18" spans="2:37" ht="15" x14ac:dyDescent="0.25">
      <c r="B18" s="34">
        <v>4</v>
      </c>
      <c r="C18" s="35"/>
      <c r="D18" s="35"/>
      <c r="E18" s="71"/>
      <c r="F18" s="7" t="s">
        <v>33</v>
      </c>
      <c r="G18" s="18"/>
      <c r="H18" s="37"/>
      <c r="I18" s="37"/>
      <c r="J18" s="37"/>
      <c r="K18" s="37"/>
      <c r="L18" s="37"/>
      <c r="M18" s="37"/>
      <c r="N18" s="37"/>
      <c r="AC18" s="63">
        <v>16</v>
      </c>
      <c r="AD18" s="28"/>
      <c r="AE18" s="24"/>
      <c r="AF18" s="28"/>
      <c r="AG18" s="25"/>
      <c r="AH18" s="38">
        <v>100</v>
      </c>
      <c r="AI18" s="25">
        <f t="shared" ref="AI18:AI26" si="1">+AH18/100*AG$18</f>
        <v>0</v>
      </c>
      <c r="AJ18" s="27">
        <f t="shared" si="0"/>
        <v>100</v>
      </c>
      <c r="AK18"/>
    </row>
    <row r="19" spans="2:37" ht="15" x14ac:dyDescent="0.25">
      <c r="B19" s="34">
        <v>5</v>
      </c>
      <c r="C19" s="35"/>
      <c r="D19" s="35"/>
      <c r="E19" s="71"/>
      <c r="G19" s="11"/>
      <c r="H19" s="16"/>
      <c r="I19" s="16"/>
      <c r="J19" s="16"/>
      <c r="K19" s="40"/>
      <c r="L19" s="40"/>
      <c r="M19" s="40"/>
      <c r="N19" s="40"/>
      <c r="AC19" s="63">
        <v>8</v>
      </c>
      <c r="AD19" s="26"/>
      <c r="AE19" s="26"/>
      <c r="AF19" s="26"/>
      <c r="AG19" s="26"/>
      <c r="AH19" s="38">
        <v>100</v>
      </c>
      <c r="AI19" s="25">
        <f t="shared" si="1"/>
        <v>0</v>
      </c>
      <c r="AJ19" s="27">
        <f t="shared" si="0"/>
        <v>100</v>
      </c>
      <c r="AK19"/>
    </row>
    <row r="20" spans="2:37" ht="15" x14ac:dyDescent="0.25">
      <c r="B20" s="34">
        <v>6</v>
      </c>
      <c r="C20" s="35"/>
      <c r="D20" s="35"/>
      <c r="E20" s="71"/>
      <c r="G20" s="11"/>
      <c r="H20" s="16"/>
      <c r="I20" s="16"/>
      <c r="J20" s="16"/>
      <c r="K20" s="40"/>
      <c r="L20" s="40"/>
      <c r="M20" s="40"/>
      <c r="N20" s="40"/>
      <c r="AC20" s="63">
        <v>4</v>
      </c>
      <c r="AD20" s="26"/>
      <c r="AE20" s="26"/>
      <c r="AF20" s="26"/>
      <c r="AG20" s="26"/>
      <c r="AH20" s="38">
        <v>100</v>
      </c>
      <c r="AI20" s="25">
        <f t="shared" si="1"/>
        <v>0</v>
      </c>
      <c r="AJ20" s="27">
        <f t="shared" si="0"/>
        <v>100</v>
      </c>
      <c r="AK20"/>
    </row>
    <row r="21" spans="2:37" ht="15" x14ac:dyDescent="0.25">
      <c r="B21" s="34">
        <v>7</v>
      </c>
      <c r="C21" s="35"/>
      <c r="D21" s="35"/>
      <c r="E21" s="72"/>
      <c r="G21" s="11"/>
      <c r="H21" s="16"/>
      <c r="I21" s="16"/>
      <c r="J21" s="16"/>
      <c r="K21" s="40"/>
      <c r="L21" s="40"/>
      <c r="M21" s="40"/>
      <c r="N21" s="40"/>
      <c r="AC21" s="63">
        <v>2</v>
      </c>
      <c r="AD21" s="26"/>
      <c r="AE21" s="26"/>
      <c r="AF21" s="26"/>
      <c r="AG21" s="26"/>
      <c r="AH21" s="38">
        <v>100</v>
      </c>
      <c r="AI21" s="25">
        <f t="shared" si="1"/>
        <v>0</v>
      </c>
      <c r="AJ21" s="27">
        <f t="shared" si="0"/>
        <v>100</v>
      </c>
      <c r="AK21"/>
    </row>
    <row r="22" spans="2:37" ht="15" x14ac:dyDescent="0.25">
      <c r="B22" s="34">
        <v>8</v>
      </c>
      <c r="C22" s="35"/>
      <c r="D22" s="35"/>
      <c r="E22" s="72"/>
      <c r="G22" s="11"/>
      <c r="H22" s="16"/>
      <c r="I22" s="16"/>
      <c r="J22" s="16"/>
      <c r="K22" s="40"/>
      <c r="L22" s="40"/>
      <c r="M22" s="40"/>
      <c r="N22" s="40"/>
      <c r="AC22" s="63">
        <v>1</v>
      </c>
      <c r="AD22" s="26"/>
      <c r="AE22" s="26"/>
      <c r="AF22" s="26"/>
      <c r="AG22" s="26"/>
      <c r="AH22" s="38">
        <v>100</v>
      </c>
      <c r="AI22" s="25">
        <f t="shared" si="1"/>
        <v>0</v>
      </c>
      <c r="AJ22" s="27">
        <f t="shared" si="0"/>
        <v>100</v>
      </c>
      <c r="AK22"/>
    </row>
    <row r="23" spans="2:37" ht="15" x14ac:dyDescent="0.25">
      <c r="B23" s="34">
        <v>9</v>
      </c>
      <c r="C23" s="35"/>
      <c r="D23" s="35"/>
      <c r="E23" s="72"/>
      <c r="G23" s="11"/>
      <c r="H23" s="16"/>
      <c r="I23" s="16"/>
      <c r="J23" s="16"/>
      <c r="K23" s="40"/>
      <c r="L23" s="40"/>
      <c r="M23" s="40"/>
      <c r="N23" s="40"/>
      <c r="AC23" s="63">
        <v>0.5</v>
      </c>
      <c r="AD23" s="26"/>
      <c r="AE23" s="26"/>
      <c r="AF23" s="26"/>
      <c r="AG23" s="26"/>
      <c r="AH23" s="38">
        <v>99</v>
      </c>
      <c r="AI23" s="25">
        <f t="shared" si="1"/>
        <v>0</v>
      </c>
      <c r="AJ23" s="27">
        <f t="shared" si="0"/>
        <v>99</v>
      </c>
      <c r="AK23"/>
    </row>
    <row r="24" spans="2:37" ht="15" x14ac:dyDescent="0.25">
      <c r="B24" s="34">
        <v>10</v>
      </c>
      <c r="C24" s="35"/>
      <c r="D24" s="35"/>
      <c r="E24" s="72"/>
      <c r="G24" s="11"/>
      <c r="H24" s="16"/>
      <c r="I24" s="16"/>
      <c r="J24" s="16"/>
      <c r="K24" s="40"/>
      <c r="L24" s="40"/>
      <c r="M24" s="40"/>
      <c r="N24" s="40"/>
      <c r="AC24" s="65">
        <v>0.25</v>
      </c>
      <c r="AD24" s="26"/>
      <c r="AE24" s="26"/>
      <c r="AF24" s="26"/>
      <c r="AG24" s="26"/>
      <c r="AH24" s="38">
        <v>36</v>
      </c>
      <c r="AI24" s="25">
        <f t="shared" si="1"/>
        <v>0</v>
      </c>
      <c r="AJ24" s="27">
        <f t="shared" si="0"/>
        <v>36</v>
      </c>
      <c r="AK24"/>
    </row>
    <row r="25" spans="2:37" ht="15" x14ac:dyDescent="0.25">
      <c r="B25" s="34" t="s">
        <v>34</v>
      </c>
      <c r="C25" s="35">
        <f>SUM(C15:C24)</f>
        <v>0</v>
      </c>
      <c r="D25" s="35">
        <f>SUM(D15:D24)</f>
        <v>0</v>
      </c>
      <c r="E25" s="71">
        <f>SUM(E15:E24)</f>
        <v>0</v>
      </c>
      <c r="G25" s="11"/>
      <c r="H25" s="16"/>
      <c r="I25" s="16"/>
      <c r="J25" s="16"/>
      <c r="K25" s="40"/>
      <c r="L25" s="40"/>
      <c r="M25" s="40"/>
      <c r="N25" s="40"/>
      <c r="AC25" s="65">
        <v>0.125</v>
      </c>
      <c r="AD25" s="26"/>
      <c r="AE25" s="26"/>
      <c r="AF25" s="26"/>
      <c r="AG25" s="26"/>
      <c r="AH25" s="38">
        <v>2</v>
      </c>
      <c r="AI25" s="66">
        <f t="shared" si="1"/>
        <v>0</v>
      </c>
      <c r="AJ25" s="27">
        <f t="shared" si="0"/>
        <v>2</v>
      </c>
      <c r="AK25"/>
    </row>
    <row r="26" spans="2:37" ht="15" x14ac:dyDescent="0.25">
      <c r="B26" s="11"/>
      <c r="C26" s="3"/>
      <c r="D26" s="3"/>
      <c r="E26" s="3"/>
      <c r="G26" s="75"/>
      <c r="H26" s="76"/>
      <c r="I26" s="76"/>
      <c r="J26" s="42"/>
      <c r="K26" s="3"/>
      <c r="L26" s="3"/>
      <c r="M26" s="3"/>
      <c r="N26" s="3"/>
      <c r="AC26" s="65">
        <v>6.25E-2</v>
      </c>
      <c r="AD26" s="24"/>
      <c r="AE26" s="24"/>
      <c r="AF26" s="24"/>
      <c r="AG26" s="24"/>
      <c r="AH26" s="24">
        <v>0.3</v>
      </c>
      <c r="AI26" s="66">
        <f t="shared" si="1"/>
        <v>0</v>
      </c>
      <c r="AJ26" s="27">
        <f t="shared" si="0"/>
        <v>0.3</v>
      </c>
      <c r="AK26"/>
    </row>
    <row r="27" spans="2:37" ht="18" x14ac:dyDescent="0.25">
      <c r="B27" s="90" t="s">
        <v>35</v>
      </c>
      <c r="C27" s="90"/>
      <c r="D27" s="90"/>
      <c r="E27" s="90"/>
      <c r="F27" s="90"/>
      <c r="G27" s="90"/>
      <c r="H27" s="90"/>
      <c r="I27" s="90"/>
      <c r="J27" s="37"/>
      <c r="K27" s="3"/>
      <c r="L27" s="3"/>
      <c r="M27" s="3"/>
      <c r="N27" s="3"/>
      <c r="AD27" s="87"/>
      <c r="AE27" s="88"/>
      <c r="AF27" s="19"/>
      <c r="AK27"/>
    </row>
    <row r="28" spans="2:37" ht="15" x14ac:dyDescent="0.25">
      <c r="B28" s="43" t="s">
        <v>24</v>
      </c>
      <c r="C28" s="43" t="s">
        <v>25</v>
      </c>
      <c r="D28" s="43" t="s">
        <v>26</v>
      </c>
      <c r="E28" s="43" t="s">
        <v>27</v>
      </c>
      <c r="F28" s="43" t="s">
        <v>36</v>
      </c>
      <c r="G28" s="43" t="s">
        <v>37</v>
      </c>
      <c r="H28" s="43" t="s">
        <v>38</v>
      </c>
      <c r="I28" s="43" t="s">
        <v>39</v>
      </c>
      <c r="J28" s="44"/>
      <c r="AD28" s="88"/>
      <c r="AE28" s="88"/>
      <c r="AF28" s="19"/>
      <c r="AK28"/>
    </row>
    <row r="29" spans="2:37" ht="85.5" x14ac:dyDescent="0.25">
      <c r="B29" s="23" t="s">
        <v>40</v>
      </c>
      <c r="C29" s="45" t="s">
        <v>41</v>
      </c>
      <c r="D29" s="23" t="s">
        <v>42</v>
      </c>
      <c r="E29" s="23" t="s">
        <v>43</v>
      </c>
      <c r="F29" s="23" t="s">
        <v>44</v>
      </c>
      <c r="G29" s="23" t="s">
        <v>45</v>
      </c>
      <c r="H29" s="23" t="s">
        <v>46</v>
      </c>
      <c r="I29" s="23" t="s">
        <v>47</v>
      </c>
      <c r="J29" s="46"/>
      <c r="M29" s="46"/>
      <c r="AD29" s="88"/>
      <c r="AE29" s="88"/>
      <c r="AK29"/>
    </row>
    <row r="30" spans="2:37" ht="22.5" x14ac:dyDescent="0.25">
      <c r="B30" s="24"/>
      <c r="C30" s="33"/>
      <c r="D30" s="23"/>
      <c r="E30" s="23"/>
      <c r="F30" s="23"/>
      <c r="G30" s="33" t="s">
        <v>48</v>
      </c>
      <c r="H30" s="33" t="s">
        <v>49</v>
      </c>
      <c r="I30" s="33" t="s">
        <v>50</v>
      </c>
      <c r="J30" s="47"/>
      <c r="Q30" s="48"/>
      <c r="AC30" s="67" t="s">
        <v>65</v>
      </c>
      <c r="AD30" s="67" t="s">
        <v>3</v>
      </c>
      <c r="AK30"/>
    </row>
    <row r="31" spans="2:37" ht="15" x14ac:dyDescent="0.25">
      <c r="B31" s="39" t="s">
        <v>51</v>
      </c>
      <c r="C31" s="33"/>
      <c r="D31" s="23"/>
      <c r="E31" s="23"/>
      <c r="F31" s="23"/>
      <c r="G31" s="23"/>
      <c r="H31" s="45">
        <f>F31-G31</f>
        <v>0</v>
      </c>
      <c r="I31" s="45">
        <f>H31</f>
        <v>0</v>
      </c>
      <c r="J31" s="47"/>
      <c r="AC31" s="67">
        <v>16</v>
      </c>
      <c r="AD31" s="68">
        <f ca="1">10^(FORECAST(AC31,LOG(OFFSET(AC$9:AC$26,MATCH(AC31,AJ$9:AJ$26,-1)-1,0,2)),OFFSET(AJ$9:AJ$26,MATCH(AC31,AJ$9:AJ$26,-1)-1,0,2)))</f>
        <v>0.16628900727476525</v>
      </c>
      <c r="AK31"/>
    </row>
    <row r="32" spans="2:37" ht="15" x14ac:dyDescent="0.25">
      <c r="B32" s="39" t="s">
        <v>52</v>
      </c>
      <c r="C32" s="35"/>
      <c r="D32" s="23"/>
      <c r="E32" s="23"/>
      <c r="F32" s="23"/>
      <c r="G32" s="23"/>
      <c r="H32" s="73"/>
      <c r="I32" s="73"/>
      <c r="J32" s="47"/>
      <c r="AC32" s="67">
        <v>50</v>
      </c>
      <c r="AD32" s="68">
        <f ca="1">10^(FORECAST(AC32,LOG(OFFSET(AC$9:AC$26,MATCH(AC32,AJ$9:AJ$26,-1)-1,0,2)),OFFSET(AJ$9:AJ$26,MATCH(AC32,AJ$9:AJ$26,-1)-1,0,2)))</f>
        <v>0.29163225989402908</v>
      </c>
      <c r="AK32"/>
    </row>
    <row r="33" spans="2:37" ht="15" x14ac:dyDescent="0.25">
      <c r="B33" s="39" t="s">
        <v>53</v>
      </c>
      <c r="C33" s="35"/>
      <c r="D33" s="23"/>
      <c r="E33" s="23"/>
      <c r="F33" s="23"/>
      <c r="G33" s="23"/>
      <c r="H33" s="73"/>
      <c r="I33" s="73"/>
      <c r="J33" s="47"/>
      <c r="AC33" s="67">
        <v>84</v>
      </c>
      <c r="AD33" s="68">
        <f ca="1">10^(FORECAST(AC33,LOG(OFFSET(AC$9:AC$26,MATCH(AC33,AJ$9:AJ$26,-1)-1,0,2)),OFFSET(AJ$9:AJ$26,MATCH(AC33,AJ$9:AJ$26,-1)-1,0,2)))</f>
        <v>0.42393199593876751</v>
      </c>
      <c r="AK33"/>
    </row>
    <row r="34" spans="2:37" ht="15" x14ac:dyDescent="0.25">
      <c r="B34" s="39" t="s">
        <v>54</v>
      </c>
      <c r="C34" s="35"/>
      <c r="D34" s="49"/>
      <c r="E34" s="49"/>
      <c r="F34" s="49"/>
      <c r="G34" s="35"/>
      <c r="H34" s="73"/>
      <c r="I34" s="73"/>
      <c r="J34" s="47"/>
      <c r="AC34" s="67">
        <v>90</v>
      </c>
      <c r="AD34" s="68">
        <f ca="1">10^(FORECAST(AC34,LOG(OFFSET(AC$9:AC$26,MATCH(AC34,AJ$9:AJ$26,-1)-1,0,2)),OFFSET(AJ$9:AJ$26,MATCH(AC34,AJ$9:AJ$26,-1)-1,0,2)))</f>
        <v>0.4528618321319533</v>
      </c>
      <c r="AF34"/>
      <c r="AG34"/>
      <c r="AH34"/>
      <c r="AI34"/>
      <c r="AJ34"/>
      <c r="AK34"/>
    </row>
    <row r="35" spans="2:37" ht="15" x14ac:dyDescent="0.25">
      <c r="B35" s="50" t="s">
        <v>55</v>
      </c>
      <c r="C35" s="35"/>
      <c r="D35" s="35"/>
      <c r="E35" s="35"/>
      <c r="F35" s="35"/>
      <c r="G35" s="35"/>
      <c r="H35" s="73"/>
      <c r="I35" s="73"/>
      <c r="J35" s="3"/>
      <c r="AC35" s="69"/>
      <c r="AD35" s="69"/>
      <c r="AE35"/>
      <c r="AF35"/>
      <c r="AG35"/>
      <c r="AH35"/>
      <c r="AI35"/>
      <c r="AJ35"/>
      <c r="AK35"/>
    </row>
    <row r="36" spans="2:37" ht="15" x14ac:dyDescent="0.25">
      <c r="B36" s="50" t="s">
        <v>56</v>
      </c>
      <c r="C36" s="35"/>
      <c r="D36" s="35"/>
      <c r="E36" s="35"/>
      <c r="F36" s="35"/>
      <c r="G36" s="35"/>
      <c r="H36" s="73"/>
      <c r="I36" s="73"/>
      <c r="J36" s="3"/>
      <c r="AC36" s="67" t="s">
        <v>66</v>
      </c>
      <c r="AD36" s="68">
        <f ca="1">0.5*(AD33/AD32+AD32/AD31)</f>
        <v>1.6037100653223268</v>
      </c>
      <c r="AE36"/>
      <c r="AF36"/>
      <c r="AG36"/>
      <c r="AH36"/>
      <c r="AI36"/>
      <c r="AJ36"/>
      <c r="AK36"/>
    </row>
    <row r="37" spans="2:37" ht="15" x14ac:dyDescent="0.25">
      <c r="B37" s="35">
        <v>45</v>
      </c>
      <c r="C37" s="35"/>
      <c r="D37" s="35"/>
      <c r="E37" s="35"/>
      <c r="F37" s="35"/>
      <c r="G37" s="35"/>
      <c r="H37" s="73"/>
      <c r="I37" s="73"/>
      <c r="J37" s="3"/>
      <c r="AC37" s="69" t="s">
        <v>67</v>
      </c>
      <c r="AD37" s="68">
        <f>100-AJ21</f>
        <v>0</v>
      </c>
      <c r="AE37"/>
      <c r="AF37"/>
      <c r="AG37"/>
      <c r="AH37"/>
      <c r="AI37"/>
      <c r="AJ37"/>
      <c r="AK37"/>
    </row>
    <row r="38" spans="2:37" ht="15" x14ac:dyDescent="0.25">
      <c r="B38" s="35">
        <v>32</v>
      </c>
      <c r="C38" s="35"/>
      <c r="D38" s="35"/>
      <c r="E38" s="35"/>
      <c r="F38" s="35"/>
      <c r="G38" s="35"/>
      <c r="H38" s="73"/>
      <c r="I38" s="73"/>
      <c r="J38" s="3"/>
      <c r="AC38" s="69" t="s">
        <v>68</v>
      </c>
      <c r="AD38" s="68">
        <f>AJ21-AJ26</f>
        <v>99.7</v>
      </c>
      <c r="AE38"/>
      <c r="AF38"/>
      <c r="AG38"/>
      <c r="AH38"/>
      <c r="AI38"/>
      <c r="AJ38"/>
      <c r="AK38"/>
    </row>
    <row r="39" spans="2:37" ht="15" x14ac:dyDescent="0.25">
      <c r="B39" s="35">
        <v>22.5</v>
      </c>
      <c r="C39" s="35"/>
      <c r="D39" s="35"/>
      <c r="E39" s="35"/>
      <c r="F39" s="35"/>
      <c r="G39" s="35"/>
      <c r="H39" s="73"/>
      <c r="I39" s="73"/>
      <c r="J39" s="3"/>
      <c r="AC39" s="67" t="s">
        <v>69</v>
      </c>
      <c r="AD39" s="68">
        <f>AJ26</f>
        <v>0.3</v>
      </c>
      <c r="AE39"/>
      <c r="AF39"/>
      <c r="AG39"/>
      <c r="AH39"/>
      <c r="AI39"/>
      <c r="AJ39"/>
      <c r="AK39"/>
    </row>
    <row r="40" spans="2:37" ht="15" x14ac:dyDescent="0.25">
      <c r="B40" s="35">
        <v>16</v>
      </c>
      <c r="C40" s="35"/>
      <c r="D40" s="35"/>
      <c r="E40" s="35"/>
      <c r="F40" s="35"/>
      <c r="G40" s="35"/>
      <c r="H40" s="73"/>
      <c r="I40" s="73"/>
      <c r="J40" s="3"/>
      <c r="AC40"/>
      <c r="AD40"/>
      <c r="AE40"/>
      <c r="AF40"/>
      <c r="AG40"/>
      <c r="AH40"/>
      <c r="AI40"/>
      <c r="AJ40"/>
      <c r="AK40"/>
    </row>
    <row r="41" spans="2:37" ht="15" x14ac:dyDescent="0.25">
      <c r="B41" s="35">
        <v>8</v>
      </c>
      <c r="C41" s="35"/>
      <c r="D41" s="35"/>
      <c r="E41" s="35"/>
      <c r="F41" s="35"/>
      <c r="G41" s="35"/>
      <c r="H41" s="73"/>
      <c r="I41" s="73"/>
      <c r="J41" s="3"/>
      <c r="AC41"/>
      <c r="AD41"/>
      <c r="AE41"/>
      <c r="AF41"/>
      <c r="AG41"/>
      <c r="AH41"/>
      <c r="AI41"/>
      <c r="AJ41"/>
      <c r="AK41"/>
    </row>
    <row r="42" spans="2:37" ht="15" x14ac:dyDescent="0.25">
      <c r="B42" s="39" t="s">
        <v>93</v>
      </c>
      <c r="C42" s="35"/>
      <c r="D42" s="35"/>
      <c r="E42" s="35"/>
      <c r="F42" s="35"/>
      <c r="G42" s="35"/>
      <c r="H42" s="73"/>
      <c r="I42" s="73"/>
      <c r="J42" s="3"/>
      <c r="AC42"/>
      <c r="AD42"/>
      <c r="AE42"/>
      <c r="AF42"/>
      <c r="AG42"/>
      <c r="AH42"/>
      <c r="AI42"/>
      <c r="AJ42"/>
      <c r="AK42"/>
    </row>
    <row r="43" spans="2:37" ht="15" x14ac:dyDescent="0.25">
      <c r="B43" s="39" t="s">
        <v>34</v>
      </c>
      <c r="C43" s="35"/>
      <c r="D43" s="35"/>
      <c r="E43" s="24"/>
      <c r="F43" s="35"/>
      <c r="G43" s="35"/>
      <c r="H43" s="35"/>
      <c r="I43" s="71"/>
      <c r="J43" s="3"/>
      <c r="AC43"/>
      <c r="AD43"/>
      <c r="AE43"/>
      <c r="AF43"/>
      <c r="AG43"/>
      <c r="AH43"/>
      <c r="AI43"/>
      <c r="AJ43"/>
      <c r="AK43"/>
    </row>
    <row r="44" spans="2:37" ht="29.25" x14ac:dyDescent="0.25">
      <c r="B44" s="51" t="s">
        <v>94</v>
      </c>
      <c r="C44" s="52"/>
      <c r="D44" s="84"/>
      <c r="E44" s="53"/>
      <c r="F44" s="54"/>
      <c r="G44" s="55"/>
      <c r="H44" s="15"/>
      <c r="I44" s="74"/>
      <c r="J44" s="3"/>
      <c r="AC44"/>
      <c r="AD44"/>
      <c r="AE44"/>
      <c r="AF44"/>
      <c r="AG44"/>
      <c r="AH44"/>
      <c r="AI44"/>
      <c r="AJ44"/>
      <c r="AK44"/>
    </row>
    <row r="45" spans="2:37" ht="15" x14ac:dyDescent="0.25">
      <c r="B45" s="56" t="s">
        <v>57</v>
      </c>
      <c r="J45" s="3"/>
      <c r="AC45"/>
      <c r="AD45"/>
      <c r="AE45"/>
      <c r="AF45"/>
      <c r="AG45"/>
      <c r="AH45"/>
      <c r="AI45"/>
      <c r="AJ45"/>
      <c r="AK45"/>
    </row>
    <row r="46" spans="2:37" ht="15" x14ac:dyDescent="0.25">
      <c r="B46" s="56"/>
      <c r="J46" s="3"/>
      <c r="AC46"/>
      <c r="AD46"/>
      <c r="AE46"/>
      <c r="AF46"/>
      <c r="AG46"/>
      <c r="AH46"/>
      <c r="AI46"/>
      <c r="AJ46"/>
      <c r="AK46"/>
    </row>
    <row r="47" spans="2:37" ht="15.75" x14ac:dyDescent="0.25">
      <c r="B47" s="91" t="s">
        <v>58</v>
      </c>
      <c r="C47" s="91"/>
      <c r="D47" s="91"/>
      <c r="E47" s="57"/>
      <c r="F47" s="36"/>
      <c r="G47" s="58" t="s">
        <v>59</v>
      </c>
      <c r="H47" s="59" t="e">
        <f>+(E25-H43)/E25</f>
        <v>#DIV/0!</v>
      </c>
      <c r="I47" s="57"/>
      <c r="J47" s="3"/>
      <c r="Q47" s="60"/>
      <c r="AC47"/>
      <c r="AD47"/>
      <c r="AE47"/>
      <c r="AF47"/>
      <c r="AG47"/>
      <c r="AH47"/>
      <c r="AI47"/>
      <c r="AJ47"/>
      <c r="AK47"/>
    </row>
    <row r="48" spans="2:37" ht="15" x14ac:dyDescent="0.25">
      <c r="B48" s="92" t="s">
        <v>60</v>
      </c>
      <c r="C48" s="92"/>
      <c r="D48" s="92"/>
      <c r="E48" s="58"/>
      <c r="AC48"/>
      <c r="AD48"/>
      <c r="AE48"/>
      <c r="AF48"/>
      <c r="AG48"/>
      <c r="AH48"/>
      <c r="AI48"/>
      <c r="AJ48"/>
      <c r="AK48"/>
    </row>
    <row r="49" spans="2:37" ht="15" x14ac:dyDescent="0.25">
      <c r="B49" s="41"/>
      <c r="C49" s="41"/>
      <c r="D49" s="41"/>
      <c r="AC49"/>
      <c r="AD49"/>
      <c r="AE49"/>
      <c r="AF49"/>
      <c r="AG49"/>
      <c r="AH49"/>
      <c r="AI49"/>
      <c r="AJ49"/>
      <c r="AK49"/>
    </row>
    <row r="50" spans="2:37" ht="15" x14ac:dyDescent="0.25">
      <c r="B50" s="93" t="s">
        <v>61</v>
      </c>
      <c r="C50" s="93"/>
      <c r="D50" s="93"/>
      <c r="E50" s="93"/>
      <c r="F50" s="93"/>
      <c r="G50" s="93"/>
      <c r="H50" s="93"/>
      <c r="I50" s="93"/>
      <c r="J50" s="61"/>
      <c r="AC50"/>
      <c r="AD50"/>
      <c r="AE50"/>
      <c r="AF50"/>
      <c r="AG50"/>
      <c r="AH50"/>
      <c r="AI50"/>
      <c r="AJ50"/>
      <c r="AK50"/>
    </row>
    <row r="51" spans="2:37" ht="15" x14ac:dyDescent="0.25">
      <c r="B51" s="93"/>
      <c r="C51" s="93"/>
      <c r="D51" s="93"/>
      <c r="E51" s="93"/>
      <c r="F51" s="93"/>
      <c r="G51" s="93"/>
      <c r="H51" s="93"/>
      <c r="I51" s="93"/>
      <c r="J51" s="61"/>
      <c r="AC51"/>
      <c r="AD51"/>
      <c r="AE51"/>
      <c r="AF51"/>
      <c r="AG51"/>
      <c r="AH51"/>
      <c r="AI51"/>
      <c r="AJ51"/>
      <c r="AK51"/>
    </row>
    <row r="52" spans="2:37" ht="15" x14ac:dyDescent="0.25">
      <c r="B52" s="2" t="s">
        <v>62</v>
      </c>
      <c r="C52" s="2"/>
      <c r="E52" s="1" t="s">
        <v>63</v>
      </c>
      <c r="G52" s="62"/>
      <c r="H52" s="17" t="s">
        <v>64</v>
      </c>
      <c r="I52" s="17" t="s">
        <v>83</v>
      </c>
      <c r="AC52"/>
      <c r="AD52"/>
      <c r="AE52"/>
      <c r="AF52"/>
      <c r="AG52"/>
      <c r="AH52"/>
      <c r="AI52"/>
      <c r="AJ52"/>
      <c r="AK52"/>
    </row>
    <row r="53" spans="2:37" ht="15" x14ac:dyDescent="0.25">
      <c r="J53" s="40"/>
      <c r="AC53"/>
      <c r="AD53"/>
      <c r="AE53"/>
      <c r="AF53"/>
      <c r="AG53"/>
      <c r="AH53"/>
      <c r="AI53"/>
      <c r="AJ53"/>
      <c r="AK53"/>
    </row>
    <row r="54" spans="2:37" ht="15" x14ac:dyDescent="0.25">
      <c r="J54" s="40"/>
      <c r="AC54"/>
      <c r="AD54"/>
      <c r="AE54"/>
      <c r="AF54"/>
      <c r="AG54"/>
      <c r="AH54"/>
      <c r="AI54"/>
      <c r="AJ54"/>
      <c r="AK54"/>
    </row>
    <row r="55" spans="2:37" ht="15" x14ac:dyDescent="0.25">
      <c r="J55" s="40"/>
      <c r="AC55"/>
      <c r="AD55"/>
      <c r="AE55"/>
      <c r="AF55"/>
      <c r="AG55"/>
      <c r="AH55"/>
      <c r="AI55"/>
      <c r="AJ55"/>
      <c r="AK55"/>
    </row>
    <row r="56" spans="2:37" ht="15" x14ac:dyDescent="0.25">
      <c r="J56" s="40"/>
      <c r="AC56"/>
      <c r="AD56"/>
      <c r="AE56"/>
      <c r="AF56"/>
      <c r="AG56"/>
      <c r="AH56"/>
      <c r="AI56"/>
      <c r="AJ56"/>
      <c r="AK56"/>
    </row>
    <row r="57" spans="2:37" ht="15" x14ac:dyDescent="0.25">
      <c r="B57" s="3"/>
      <c r="C57" s="3"/>
      <c r="AC57"/>
      <c r="AD57"/>
      <c r="AE57"/>
      <c r="AF57"/>
      <c r="AG57"/>
      <c r="AH57"/>
      <c r="AI57"/>
      <c r="AJ57"/>
      <c r="AK57"/>
    </row>
  </sheetData>
  <mergeCells count="8">
    <mergeCell ref="B27:I27"/>
    <mergeCell ref="B47:D47"/>
    <mergeCell ref="B48:D48"/>
    <mergeCell ref="B50:I51"/>
    <mergeCell ref="AC1:AJ1"/>
    <mergeCell ref="B2:J2"/>
    <mergeCell ref="AD6:AG6"/>
    <mergeCell ref="B11:E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18"/>
  <sheetViews>
    <sheetView workbookViewId="0"/>
  </sheetViews>
  <sheetFormatPr defaultRowHeight="15" x14ac:dyDescent="0.25"/>
  <sheetData>
    <row r="6" spans="3:8" x14ac:dyDescent="0.25">
      <c r="C6" s="69"/>
      <c r="D6" s="101" t="s">
        <v>103</v>
      </c>
      <c r="E6" s="101"/>
      <c r="F6" s="101"/>
      <c r="G6" s="101"/>
      <c r="H6" s="67"/>
    </row>
    <row r="7" spans="3:8" x14ac:dyDescent="0.25">
      <c r="C7" s="69"/>
      <c r="D7" s="67" t="s">
        <v>98</v>
      </c>
      <c r="E7" s="67" t="s">
        <v>4</v>
      </c>
      <c r="F7" s="67" t="s">
        <v>5</v>
      </c>
      <c r="G7" s="67" t="s">
        <v>70</v>
      </c>
      <c r="H7" s="67"/>
    </row>
    <row r="8" spans="3:8" x14ac:dyDescent="0.25">
      <c r="C8" s="69" t="s">
        <v>71</v>
      </c>
      <c r="D8" s="68">
        <f ca="1">+'S2 Lab Results'!AD31</f>
        <v>0.16628900727476525</v>
      </c>
      <c r="E8" s="68"/>
      <c r="F8" s="68"/>
      <c r="G8" s="68"/>
      <c r="H8" s="68">
        <f ca="1">'S2 Lab Results'!AD31</f>
        <v>0.16628900727476525</v>
      </c>
    </row>
    <row r="9" spans="3:8" x14ac:dyDescent="0.25">
      <c r="C9" s="69" t="s">
        <v>72</v>
      </c>
      <c r="D9" s="68">
        <f ca="1">+'S2 Lab Results'!AD32</f>
        <v>0.29163225989402908</v>
      </c>
      <c r="E9" s="68"/>
      <c r="F9" s="68"/>
      <c r="G9" s="68"/>
      <c r="H9" s="68">
        <f ca="1">'S2 Lab Results'!AD32</f>
        <v>0.29163225989402908</v>
      </c>
    </row>
    <row r="10" spans="3:8" x14ac:dyDescent="0.25">
      <c r="C10" s="69" t="s">
        <v>73</v>
      </c>
      <c r="D10" s="68">
        <f ca="1">+'S2 Lab Results'!AD33</f>
        <v>0.42393199593876751</v>
      </c>
      <c r="E10" s="68"/>
      <c r="F10" s="68"/>
      <c r="G10" s="68"/>
      <c r="H10" s="68">
        <f ca="1">'S2 Lab Results'!AD33</f>
        <v>0.42393199593876751</v>
      </c>
    </row>
    <row r="11" spans="3:8" x14ac:dyDescent="0.25">
      <c r="C11" s="69" t="s">
        <v>74</v>
      </c>
      <c r="D11" s="68">
        <f ca="1">+'S2 Lab Results'!AD34</f>
        <v>0.4528618321319533</v>
      </c>
      <c r="E11" s="68"/>
      <c r="F11" s="68"/>
      <c r="G11" s="68"/>
      <c r="H11" s="68">
        <f ca="1">'S2 Lab Results'!AD34</f>
        <v>0.4528618321319533</v>
      </c>
    </row>
    <row r="12" spans="3:8" x14ac:dyDescent="0.25">
      <c r="C12" s="69"/>
      <c r="D12" s="68"/>
      <c r="E12" s="68"/>
      <c r="F12" s="68"/>
      <c r="G12" s="68"/>
      <c r="H12" s="68"/>
    </row>
    <row r="13" spans="3:8" x14ac:dyDescent="0.25">
      <c r="C13" s="69" t="s">
        <v>75</v>
      </c>
      <c r="D13" s="68">
        <f ca="1">+'S2 Lab Results'!AD36</f>
        <v>1.6037100653223268</v>
      </c>
      <c r="E13" s="68"/>
      <c r="F13" s="68"/>
      <c r="G13" s="68"/>
      <c r="H13" s="68">
        <f ca="1">'S2 Lab Results'!AD36</f>
        <v>1.6037100653223268</v>
      </c>
    </row>
    <row r="14" spans="3:8" x14ac:dyDescent="0.25">
      <c r="C14" s="69" t="s">
        <v>76</v>
      </c>
      <c r="D14" s="68"/>
      <c r="E14" s="68"/>
      <c r="F14" s="68"/>
      <c r="G14" s="68"/>
      <c r="H14" s="69"/>
    </row>
    <row r="15" spans="3:8" x14ac:dyDescent="0.25">
      <c r="C15" s="69"/>
      <c r="D15" s="69"/>
      <c r="E15" s="69"/>
      <c r="F15" s="69"/>
      <c r="G15" s="69"/>
      <c r="H15" s="69"/>
    </row>
    <row r="16" spans="3:8" x14ac:dyDescent="0.25">
      <c r="C16" s="69" t="s">
        <v>77</v>
      </c>
      <c r="D16" s="68">
        <v>0</v>
      </c>
      <c r="E16" s="69"/>
      <c r="F16" s="69"/>
      <c r="G16" s="69"/>
      <c r="H16" s="68">
        <f>'S2 Lab Results'!AD37</f>
        <v>0</v>
      </c>
    </row>
    <row r="17" spans="3:8" x14ac:dyDescent="0.25">
      <c r="C17" s="69" t="s">
        <v>78</v>
      </c>
      <c r="D17" s="68">
        <f>+'S2 Lab Results'!AD38</f>
        <v>99.7</v>
      </c>
      <c r="E17" s="69"/>
      <c r="F17" s="69"/>
      <c r="G17" s="69"/>
      <c r="H17" s="68">
        <f>'S2 Lab Results'!AD38</f>
        <v>99.7</v>
      </c>
    </row>
    <row r="18" spans="3:8" x14ac:dyDescent="0.25">
      <c r="C18" s="69" t="s">
        <v>79</v>
      </c>
      <c r="D18" s="68">
        <f>+'S2 Lab Results'!AD39</f>
        <v>0.3</v>
      </c>
      <c r="E18" s="69"/>
      <c r="F18" s="69"/>
      <c r="G18" s="69"/>
      <c r="H18" s="68">
        <f>'S2 Lab Results'!AD39</f>
        <v>0.3</v>
      </c>
    </row>
  </sheetData>
  <mergeCells count="1">
    <mergeCell ref="D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6" sqref="A6"/>
    </sheetView>
  </sheetViews>
  <sheetFormatPr defaultRowHeight="15" x14ac:dyDescent="0.25"/>
  <sheetData>
    <row r="1" spans="1:1" x14ac:dyDescent="0.25">
      <c r="A1" s="70" t="s">
        <v>80</v>
      </c>
    </row>
    <row r="2" spans="1:1" x14ac:dyDescent="0.25">
      <c r="A2" s="70"/>
    </row>
    <row r="3" spans="1:1" x14ac:dyDescent="0.25">
      <c r="A3" s="70" t="s">
        <v>104</v>
      </c>
    </row>
    <row r="4" spans="1:1" x14ac:dyDescent="0.25">
      <c r="A4" s="70"/>
    </row>
    <row r="5" spans="1:1" x14ac:dyDescent="0.25">
      <c r="A5" s="70" t="s">
        <v>105</v>
      </c>
    </row>
    <row r="6" spans="1:1" x14ac:dyDescent="0.25">
      <c r="A6" s="70"/>
    </row>
    <row r="7" spans="1:1" x14ac:dyDescent="0.25">
      <c r="A7" s="70" t="s">
        <v>81</v>
      </c>
    </row>
    <row r="8" spans="1:1" x14ac:dyDescent="0.25">
      <c r="A8" s="70"/>
    </row>
    <row r="9" spans="1:1" x14ac:dyDescent="0.25">
      <c r="A9" s="70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Datasheet</vt:lpstr>
      <vt:lpstr>S2 Lab Results</vt:lpstr>
      <vt:lpstr>Summary</vt:lpstr>
      <vt:lpstr>readme</vt:lpstr>
      <vt:lpstr>Dist Chart</vt:lpstr>
      <vt:lpstr>'S2 Lab Results'!Print_Area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Zevenbergen, Lyle</cp:lastModifiedBy>
  <dcterms:created xsi:type="dcterms:W3CDTF">2013-10-08T21:21:00Z</dcterms:created>
  <dcterms:modified xsi:type="dcterms:W3CDTF">2014-12-17T16:14:12Z</dcterms:modified>
</cp:coreProperties>
</file>