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1.xml" ContentType="application/vnd.openxmlformats-officedocument.spreadsheetml.chart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T32765 Susitna April - June 2014\5. Field Work\Field Data Non GIS Processed\FOCUS AREAS - QC2\FA-173\"/>
    </mc:Choice>
  </mc:AlternateContent>
  <bookViews>
    <workbookView xWindow="-15" yWindow="5280" windowWidth="23160" windowHeight="5325" activeTab="3"/>
  </bookViews>
  <sheets>
    <sheet name="Datasheet" sheetId="7" r:id="rId1"/>
    <sheet name="S1A Lab Results" sheetId="1" r:id="rId2"/>
    <sheet name="S1B Lab Results" sheetId="2" r:id="rId3"/>
    <sheet name="Dist Chart" sheetId="5" r:id="rId4"/>
    <sheet name="Summary" sheetId="3" r:id="rId5"/>
    <sheet name="readme" sheetId="6" r:id="rId6"/>
  </sheets>
  <externalReferences>
    <externalReference r:id="rId7"/>
  </externalReferences>
  <definedNames>
    <definedName name="_xlnm.Print_Area" localSheetId="1">'S1A Lab Results'!$B$1:$J$52</definedName>
  </definedNames>
  <calcPr calcId="152511"/>
</workbook>
</file>

<file path=xl/calcChain.xml><?xml version="1.0" encoding="utf-8"?>
<calcChain xmlns="http://schemas.openxmlformats.org/spreadsheetml/2006/main">
  <c r="F43" i="2" l="1"/>
  <c r="C43" i="2"/>
  <c r="H40" i="2"/>
  <c r="H39" i="2"/>
  <c r="H38" i="2"/>
  <c r="H37" i="2"/>
  <c r="H36" i="2"/>
  <c r="H35" i="2"/>
  <c r="H34" i="2"/>
  <c r="H33" i="2"/>
  <c r="H32" i="2"/>
  <c r="H31" i="2"/>
  <c r="I31" i="2" s="1"/>
  <c r="I32" i="2" s="1"/>
  <c r="AG26" i="2"/>
  <c r="AA39" i="2" s="1"/>
  <c r="E18" i="3" s="1"/>
  <c r="AF26" i="2"/>
  <c r="AG25" i="2"/>
  <c r="AF25" i="2"/>
  <c r="AG24" i="2"/>
  <c r="AF24" i="2"/>
  <c r="AG23" i="2"/>
  <c r="AF23" i="2"/>
  <c r="AG22" i="2"/>
  <c r="AF22" i="2"/>
  <c r="AG21" i="2"/>
  <c r="AA37" i="2" s="1"/>
  <c r="E16" i="3" s="1"/>
  <c r="AF21" i="2"/>
  <c r="AG20" i="2"/>
  <c r="AF20" i="2"/>
  <c r="AG19" i="2"/>
  <c r="AF19" i="2"/>
  <c r="AG18" i="2"/>
  <c r="AF18" i="2"/>
  <c r="AG17" i="2"/>
  <c r="AG16" i="2"/>
  <c r="AG15" i="2"/>
  <c r="AG14" i="2"/>
  <c r="AG13" i="2"/>
  <c r="AG12" i="2"/>
  <c r="AG11" i="2"/>
  <c r="AG10" i="2"/>
  <c r="AG9" i="2"/>
  <c r="AG14" i="1"/>
  <c r="AG13" i="1"/>
  <c r="AG12" i="1"/>
  <c r="AG11" i="1"/>
  <c r="AG10" i="1"/>
  <c r="AG9" i="1"/>
  <c r="AG26" i="1"/>
  <c r="AG25" i="1"/>
  <c r="AG24" i="1"/>
  <c r="AG23" i="1"/>
  <c r="AG22" i="1"/>
  <c r="AG21" i="1"/>
  <c r="AG20" i="1"/>
  <c r="AG19" i="1"/>
  <c r="AG18" i="1"/>
  <c r="AG17" i="1"/>
  <c r="AG16" i="1"/>
  <c r="AG15" i="1"/>
  <c r="I34" i="2" l="1"/>
  <c r="I35" i="2" s="1"/>
  <c r="I36" i="2" s="1"/>
  <c r="I37" i="2" s="1"/>
  <c r="I38" i="2" s="1"/>
  <c r="I39" i="2" s="1"/>
  <c r="I40" i="2" s="1"/>
  <c r="I42" i="2" s="1"/>
  <c r="I43" i="2" s="1"/>
  <c r="H43" i="2"/>
  <c r="H47" i="2" s="1"/>
  <c r="I33" i="2"/>
  <c r="AA33" i="2"/>
  <c r="E10" i="3" s="1"/>
  <c r="AA34" i="2"/>
  <c r="E11" i="3" s="1"/>
  <c r="AA31" i="2"/>
  <c r="E8" i="3" s="1"/>
  <c r="AA38" i="2"/>
  <c r="E17" i="3" s="1"/>
  <c r="AA32" i="2"/>
  <c r="E9" i="3" s="1"/>
  <c r="H40" i="1"/>
  <c r="H39" i="1"/>
  <c r="H38" i="1"/>
  <c r="H37" i="1"/>
  <c r="H36" i="1"/>
  <c r="H35" i="1"/>
  <c r="H34" i="1"/>
  <c r="H33" i="1"/>
  <c r="H32" i="1"/>
  <c r="F43" i="1"/>
  <c r="C43" i="1"/>
  <c r="AA36" i="2" l="1"/>
  <c r="E13" i="3" s="1"/>
  <c r="H43" i="1"/>
  <c r="H31" i="1" l="1"/>
  <c r="I31" i="1" s="1"/>
  <c r="H47" i="1" l="1"/>
  <c r="I32" i="1"/>
  <c r="I33" i="1" s="1"/>
  <c r="I34" i="1" s="1"/>
  <c r="I35" i="1" s="1"/>
  <c r="I36" i="1" s="1"/>
  <c r="I37" i="1" s="1"/>
  <c r="I38" i="1" s="1"/>
  <c r="I39" i="1" s="1"/>
  <c r="I40" i="1" s="1"/>
  <c r="I42" i="1" s="1"/>
  <c r="I43" i="1" s="1"/>
  <c r="AF20" i="1" l="1"/>
  <c r="AF25" i="1"/>
  <c r="AF23" i="1"/>
  <c r="AF21" i="1"/>
  <c r="AF19" i="1"/>
  <c r="AF26" i="1"/>
  <c r="AF24" i="1"/>
  <c r="AF22" i="1"/>
  <c r="AF18" i="1"/>
  <c r="AA34" i="1" l="1"/>
  <c r="D11" i="3" s="1"/>
  <c r="G11" i="3" s="1"/>
  <c r="AA32" i="1"/>
  <c r="D9" i="3" s="1"/>
  <c r="G9" i="3" s="1"/>
  <c r="AA33" i="1"/>
  <c r="D10" i="3" s="1"/>
  <c r="G10" i="3" s="1"/>
  <c r="AA39" i="1"/>
  <c r="D18" i="3" s="1"/>
  <c r="G18" i="3" s="1"/>
  <c r="AA31" i="1"/>
  <c r="D8" i="3" s="1"/>
  <c r="G8" i="3" s="1"/>
  <c r="AA37" i="1"/>
  <c r="D16" i="3" s="1"/>
  <c r="G16" i="3" s="1"/>
  <c r="AA38" i="1"/>
  <c r="D17" i="3" s="1"/>
  <c r="G17" i="3" s="1"/>
  <c r="AA36" i="1" l="1"/>
  <c r="D13" i="3" s="1"/>
  <c r="G13" i="3" s="1"/>
</calcChain>
</file>

<file path=xl/sharedStrings.xml><?xml version="1.0" encoding="utf-8"?>
<sst xmlns="http://schemas.openxmlformats.org/spreadsheetml/2006/main" count="206" uniqueCount="107">
  <si>
    <t xml:space="preserve">  Crew:</t>
  </si>
  <si>
    <t>Date / Time:</t>
  </si>
  <si>
    <t>Field Book #</t>
  </si>
  <si>
    <t>Size (mm)</t>
  </si>
  <si>
    <t>Results Analysis</t>
  </si>
  <si>
    <t>Wet -16 mm Weight</t>
  </si>
  <si>
    <t>lbs</t>
  </si>
  <si>
    <t>River:</t>
  </si>
  <si>
    <t>Dry -16 mm Weight</t>
  </si>
  <si>
    <t>% Moisture</t>
  </si>
  <si>
    <t xml:space="preserve">  Comments:</t>
  </si>
  <si>
    <t>Sample Location:</t>
  </si>
  <si>
    <t>Field Sieve Results</t>
  </si>
  <si>
    <t>Raw</t>
  </si>
  <si>
    <t>Adjusted for Moisture</t>
  </si>
  <si>
    <t>Cumulative Weight</t>
  </si>
  <si>
    <t>% Finer Field</t>
  </si>
  <si>
    <t>%Finer Lab</t>
  </si>
  <si>
    <t>Adjusted % Finer Lab</t>
  </si>
  <si>
    <t>Compiled Resuts</t>
  </si>
  <si>
    <t>Total Sample Weight</t>
  </si>
  <si>
    <t>(1)</t>
  </si>
  <si>
    <t>(2)</t>
  </si>
  <si>
    <t>(3)</t>
  </si>
  <si>
    <t>(4)</t>
  </si>
  <si>
    <t>Bucket #</t>
  </si>
  <si>
    <t>Bucket Wt (lbs)</t>
  </si>
  <si>
    <t>Bucket + Sample (lbs)</t>
  </si>
  <si>
    <t>Sample Wt   (lbs)</t>
  </si>
  <si>
    <t>Col 3 - Col 2</t>
  </si>
  <si>
    <t xml:space="preserve">  </t>
  </si>
  <si>
    <t>Totals</t>
  </si>
  <si>
    <t>Retained Weight</t>
  </si>
  <si>
    <t>(5)</t>
  </si>
  <si>
    <t>(6)</t>
  </si>
  <si>
    <t>(7)</t>
  </si>
  <si>
    <t>(8)</t>
  </si>
  <si>
    <t>Sieve Size (mm)</t>
  </si>
  <si>
    <t>Container   Wt  (lbs)</t>
  </si>
  <si>
    <t>Wt 1         (lbs)</t>
  </si>
  <si>
    <t>Wt 2             (lbs)</t>
  </si>
  <si>
    <t>Total Weight (lbs)           (Containers + material)</t>
  </si>
  <si>
    <t># of Containers * Container Weight (lbs)</t>
  </si>
  <si>
    <t>Sediment Weight  (lbs)</t>
  </si>
  <si>
    <t>CumulativeWeight of Samples (lbs)</t>
  </si>
  <si>
    <t xml:space="preserve"> # Wts * Col 2</t>
  </si>
  <si>
    <t>Col 5 - Col 6</t>
  </si>
  <si>
    <t>Sum Vertically</t>
  </si>
  <si>
    <r>
      <t xml:space="preserve">360 </t>
    </r>
    <r>
      <rPr>
        <sz val="11"/>
        <color theme="1"/>
        <rFont val="Arial"/>
        <family val="2"/>
      </rPr>
      <t xml:space="preserve">* </t>
    </r>
  </si>
  <si>
    <r>
      <t xml:space="preserve">256 </t>
    </r>
    <r>
      <rPr>
        <sz val="11"/>
        <color theme="1"/>
        <rFont val="Arial"/>
        <family val="2"/>
      </rPr>
      <t>*</t>
    </r>
  </si>
  <si>
    <r>
      <t xml:space="preserve">180 </t>
    </r>
    <r>
      <rPr>
        <sz val="11"/>
        <color theme="1"/>
        <rFont val="Arial"/>
        <family val="2"/>
      </rPr>
      <t xml:space="preserve">* </t>
    </r>
  </si>
  <si>
    <r>
      <t xml:space="preserve">128 </t>
    </r>
    <r>
      <rPr>
        <sz val="11"/>
        <color theme="1"/>
        <rFont val="Arial"/>
        <family val="2"/>
      </rPr>
      <t xml:space="preserve">* </t>
    </r>
  </si>
  <si>
    <t>90.0*</t>
  </si>
  <si>
    <t>64.0*</t>
  </si>
  <si>
    <t>* Larger samples sorted by size using gravelometer</t>
  </si>
  <si>
    <t>Total Sample Weight - Total Retained Weight</t>
  </si>
  <si>
    <t>=</t>
  </si>
  <si>
    <t xml:space="preserve">Total Sample Weight  </t>
  </si>
  <si>
    <t xml:space="preserve">Label Bag and Tag: Date, River, PRM, Sample # (Typically only one sample per site, so sample 1), then sample type "Surface/Subsurface", "Subsurface", "Bank", "Trib Fan" or "Trib Channel" along with “Minus 16" and WP #. </t>
  </si>
  <si>
    <t>QC1:</t>
  </si>
  <si>
    <t>Photo Backup #</t>
  </si>
  <si>
    <t>Page:</t>
  </si>
  <si>
    <t>D%</t>
  </si>
  <si>
    <t>Gr</t>
  </si>
  <si>
    <t>%Gravel</t>
  </si>
  <si>
    <t>%Sand</t>
  </si>
  <si>
    <t>%Silt/Clay</t>
  </si>
  <si>
    <t>Combined</t>
  </si>
  <si>
    <t>D16 (mm)</t>
  </si>
  <si>
    <t>D50 (mm)</t>
  </si>
  <si>
    <t>D84 (mm)</t>
  </si>
  <si>
    <t>D90 (mm)</t>
  </si>
  <si>
    <t>Gr (-)</t>
  </si>
  <si>
    <t>% Gravel</t>
  </si>
  <si>
    <t>% Sand</t>
  </si>
  <si>
    <t>% Silt/Clay</t>
  </si>
  <si>
    <t>Sheets:</t>
  </si>
  <si>
    <t>Dist Chart—Sediment distribution curves for surface and subsurface samples</t>
  </si>
  <si>
    <t>Summary—Summarized data from subsurface and surface samples.  Data includes significant grain sizes, gradation coefficient, and percent sand, percent gravel, and percent silt/clay</t>
  </si>
  <si>
    <t xml:space="preserve"> ____ of ___</t>
  </si>
  <si>
    <t>Subsurface Field Sieve Data Sheet</t>
  </si>
  <si>
    <t xml:space="preserve">  Northing / Lat:</t>
  </si>
  <si>
    <t xml:space="preserve">  Easting / Long:</t>
  </si>
  <si>
    <t>Sample Number:</t>
  </si>
  <si>
    <t>Sample Type:     Main Ch Bar      Bank      Trib Fan      Trib Chan</t>
  </si>
  <si>
    <t xml:space="preserve">        Excess Water (lbs)</t>
  </si>
  <si>
    <t>NOTE:</t>
  </si>
  <si>
    <t>* All photos and locations are documented</t>
  </si>
  <si>
    <t>on the Surface Sample Data Sheet</t>
  </si>
  <si>
    <t>Remainder</t>
  </si>
  <si>
    <t>Subsample    to lab</t>
  </si>
  <si>
    <t>n/a</t>
  </si>
  <si>
    <t>Susitna</t>
  </si>
  <si>
    <t>MDH</t>
  </si>
  <si>
    <t>PRM 173.6</t>
  </si>
  <si>
    <t>MDH RAV</t>
  </si>
  <si>
    <t>Bank ht = 13'</t>
  </si>
  <si>
    <t>No sub surf performed</t>
  </si>
  <si>
    <t xml:space="preserve">S1A &amp; S1B </t>
  </si>
  <si>
    <t>TCE surface comprised of rounded granites and very thick&gt; 1ft angular layer on top of bank, lg Birch and Spruce some alders</t>
  </si>
  <si>
    <t xml:space="preserve">p-8268 view of bank 8269 pic of sample. </t>
  </si>
  <si>
    <t>S1A</t>
  </si>
  <si>
    <t>S1B</t>
  </si>
  <si>
    <t>Bank Samples</t>
  </si>
  <si>
    <t>Datasheet — Electronic version of the field datasheet</t>
  </si>
  <si>
    <t xml:space="preserve">S1A Lab Results— Electronic version of field data information as well as sample lab sieve size analysis as described in ISR study 6.6 section 4.1.2.9.  </t>
  </si>
  <si>
    <t xml:space="preserve">S1B Lab Results —Electronic version of field data information as well as sample lab sieve size analysis as described in ISR study 6.6 section 4.1.2.9.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</si>
</sst>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0.0"/>
    <numFmt numFmtId="165" formatCode="0.0%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8"/>
      <color theme="1"/>
      <name val="Arial"/>
      <family val="2"/>
    </font>
    <font>
      <u/>
      <sz val="11"/>
      <color theme="1"/>
      <name val="Arial"/>
      <family val="2"/>
    </font>
    <font>
      <sz val="13.75"/>
      <color rgb="FF000000"/>
      <name val="Arial"/>
      <family val="2"/>
    </font>
    <font>
      <b/>
      <sz val="14"/>
      <color theme="1"/>
      <name val="Arial"/>
      <family val="2"/>
    </font>
    <font>
      <i/>
      <sz val="8"/>
      <color theme="1"/>
      <name val="Arial"/>
      <family val="2"/>
    </font>
    <font>
      <i/>
      <sz val="11"/>
      <color theme="1"/>
      <name val="Arial"/>
      <family val="2"/>
    </font>
    <font>
      <u/>
      <sz val="10"/>
      <color theme="1"/>
      <name val="Arial"/>
      <family val="2"/>
    </font>
    <font>
      <sz val="12"/>
      <color theme="1"/>
      <name val="Times New Roman"/>
      <family val="1"/>
    </font>
    <font>
      <sz val="10"/>
      <color theme="1"/>
      <name val="Arial"/>
      <family val="2"/>
    </font>
    <font>
      <i/>
      <sz val="10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07">
    <xf numFmtId="0" fontId="0" fillId="0" borderId="0" xfId="0"/>
    <xf numFmtId="0" fontId="2" fillId="0" borderId="0" xfId="0" applyFont="1"/>
    <xf numFmtId="0" fontId="2" fillId="0" borderId="1" xfId="0" applyFont="1" applyBorder="1"/>
    <xf numFmtId="0" fontId="2" fillId="0" borderId="0" xfId="0" applyFont="1" applyBorder="1"/>
    <xf numFmtId="0" fontId="2" fillId="0" borderId="2" xfId="0" applyFont="1" applyBorder="1"/>
    <xf numFmtId="14" fontId="2" fillId="0" borderId="2" xfId="0" applyNumberFormat="1" applyFont="1" applyBorder="1"/>
    <xf numFmtId="0" fontId="2" fillId="0" borderId="3" xfId="0" applyFont="1" applyBorder="1"/>
    <xf numFmtId="0" fontId="2" fillId="0" borderId="0" xfId="0" quotePrefix="1" applyFont="1"/>
    <xf numFmtId="0" fontId="2" fillId="0" borderId="2" xfId="0" quotePrefix="1" applyFont="1" applyBorder="1"/>
    <xf numFmtId="0" fontId="2" fillId="0" borderId="2" xfId="0" applyFont="1" applyBorder="1" applyAlignment="1">
      <alignment horizontal="left"/>
    </xf>
    <xf numFmtId="0" fontId="2" fillId="0" borderId="2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1" xfId="0" quotePrefix="1" applyFont="1" applyBorder="1"/>
    <xf numFmtId="0" fontId="2" fillId="0" borderId="1" xfId="0" applyFont="1" applyBorder="1" applyAlignment="1">
      <alignment horizontal="center"/>
    </xf>
    <xf numFmtId="0" fontId="2" fillId="0" borderId="0" xfId="0" applyFont="1" applyBorder="1" applyAlignment="1">
      <alignment horizontal="right"/>
    </xf>
    <xf numFmtId="0" fontId="2" fillId="0" borderId="4" xfId="0" applyFont="1" applyFill="1" applyBorder="1"/>
    <xf numFmtId="0" fontId="2" fillId="0" borderId="0" xfId="0" applyFont="1" applyFill="1" applyBorder="1" applyAlignment="1"/>
    <xf numFmtId="0" fontId="2" fillId="0" borderId="0" xfId="0" applyFont="1" applyAlignment="1">
      <alignment horizontal="right"/>
    </xf>
    <xf numFmtId="0" fontId="2" fillId="0" borderId="0" xfId="0" applyFont="1" applyBorder="1" applyAlignment="1">
      <alignment horizontal="center" vertical="center"/>
    </xf>
    <xf numFmtId="164" fontId="2" fillId="0" borderId="0" xfId="0" applyNumberFormat="1" applyFont="1"/>
    <xf numFmtId="0" fontId="2" fillId="2" borderId="0" xfId="0" applyFont="1" applyFill="1"/>
    <xf numFmtId="2" fontId="2" fillId="0" borderId="0" xfId="0" applyNumberFormat="1" applyFont="1"/>
    <xf numFmtId="9" fontId="2" fillId="0" borderId="0" xfId="1" applyFont="1"/>
    <xf numFmtId="0" fontId="2" fillId="0" borderId="4" xfId="0" applyFont="1" applyBorder="1" applyAlignment="1">
      <alignment horizont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4" xfId="0" applyFont="1" applyBorder="1"/>
    <xf numFmtId="9" fontId="2" fillId="0" borderId="4" xfId="1" applyFont="1" applyBorder="1"/>
    <xf numFmtId="0" fontId="2" fillId="3" borderId="4" xfId="0" applyFont="1" applyFill="1" applyBorder="1"/>
    <xf numFmtId="43" fontId="2" fillId="0" borderId="4" xfId="0" applyNumberFormat="1" applyFont="1" applyBorder="1"/>
    <xf numFmtId="164" fontId="2" fillId="0" borderId="4" xfId="0" applyNumberFormat="1" applyFont="1" applyBorder="1"/>
    <xf numFmtId="0" fontId="2" fillId="0" borderId="10" xfId="0" quotePrefix="1" applyFont="1" applyBorder="1" applyAlignment="1">
      <alignment horizontal="center"/>
    </xf>
    <xf numFmtId="0" fontId="2" fillId="0" borderId="10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2" xfId="0" quotePrefix="1" applyFont="1" applyBorder="1" applyAlignment="1">
      <alignment horizontal="right"/>
    </xf>
    <xf numFmtId="0" fontId="7" fillId="0" borderId="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/>
    </xf>
    <xf numFmtId="164" fontId="2" fillId="0" borderId="4" xfId="0" applyNumberFormat="1" applyFont="1" applyBorder="1" applyAlignment="1">
      <alignment horizontal="center"/>
    </xf>
    <xf numFmtId="164" fontId="2" fillId="0" borderId="1" xfId="0" applyNumberFormat="1" applyFont="1" applyBorder="1"/>
    <xf numFmtId="0" fontId="2" fillId="0" borderId="0" xfId="0" applyFont="1" applyBorder="1" applyAlignment="1">
      <alignment vertical="center"/>
    </xf>
    <xf numFmtId="0" fontId="2" fillId="2" borderId="4" xfId="0" applyFont="1" applyFill="1" applyBorder="1"/>
    <xf numFmtId="0" fontId="2" fillId="0" borderId="4" xfId="0" applyFont="1" applyBorder="1" applyAlignment="1">
      <alignment horizontal="center"/>
    </xf>
    <xf numFmtId="0" fontId="2" fillId="0" borderId="0" xfId="0" applyFont="1" applyBorder="1" applyAlignment="1"/>
    <xf numFmtId="0" fontId="2" fillId="0" borderId="0" xfId="0" applyFont="1" applyAlignment="1">
      <alignment horizontal="center" vertical="top"/>
    </xf>
    <xf numFmtId="0" fontId="2" fillId="0" borderId="0" xfId="0" applyFont="1" applyBorder="1" applyAlignment="1">
      <alignment horizontal="right" vertical="center"/>
    </xf>
    <xf numFmtId="0" fontId="2" fillId="0" borderId="4" xfId="0" quotePrefix="1" applyFont="1" applyBorder="1" applyAlignment="1">
      <alignment horizontal="center"/>
    </xf>
    <xf numFmtId="0" fontId="2" fillId="0" borderId="0" xfId="0" quotePrefix="1" applyFont="1" applyBorder="1" applyAlignment="1">
      <alignment horizontal="center"/>
    </xf>
    <xf numFmtId="0" fontId="2" fillId="0" borderId="4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5" fillId="0" borderId="0" xfId="0" applyFont="1"/>
    <xf numFmtId="164" fontId="2" fillId="0" borderId="4" xfId="0" applyNumberFormat="1" applyFont="1" applyBorder="1" applyAlignment="1">
      <alignment horizontal="center" vertical="center" wrapText="1"/>
    </xf>
    <xf numFmtId="164" fontId="2" fillId="0" borderId="4" xfId="0" quotePrefix="1" applyNumberFormat="1" applyFont="1" applyBorder="1" applyAlignment="1">
      <alignment horizontal="center"/>
    </xf>
    <xf numFmtId="0" fontId="2" fillId="4" borderId="4" xfId="0" applyFont="1" applyFill="1" applyBorder="1" applyAlignment="1">
      <alignment horizontal="center" wrapText="1"/>
    </xf>
    <xf numFmtId="0" fontId="2" fillId="4" borderId="4" xfId="0" applyFont="1" applyFill="1" applyBorder="1" applyAlignment="1">
      <alignment horizontal="center" vertical="center"/>
    </xf>
    <xf numFmtId="0" fontId="2" fillId="0" borderId="6" xfId="0" applyFont="1" applyFill="1" applyBorder="1"/>
    <xf numFmtId="0" fontId="2" fillId="0" borderId="2" xfId="0" applyFont="1" applyFill="1" applyBorder="1"/>
    <xf numFmtId="0" fontId="2" fillId="0" borderId="5" xfId="0" applyFont="1" applyFill="1" applyBorder="1"/>
    <xf numFmtId="0" fontId="8" fillId="0" borderId="0" xfId="0" applyFont="1"/>
    <xf numFmtId="0" fontId="2" fillId="0" borderId="1" xfId="0" quotePrefix="1" applyFont="1" applyBorder="1" applyAlignment="1">
      <alignment horizontal="center"/>
    </xf>
    <xf numFmtId="0" fontId="2" fillId="0" borderId="0" xfId="0" quotePrefix="1" applyFont="1" applyAlignment="1">
      <alignment horizontal="center"/>
    </xf>
    <xf numFmtId="165" fontId="2" fillId="0" borderId="1" xfId="1" applyNumberFormat="1" applyFont="1" applyBorder="1"/>
    <xf numFmtId="0" fontId="10" fillId="0" borderId="0" xfId="0" applyFont="1" applyFill="1"/>
    <xf numFmtId="0" fontId="8" fillId="0" borderId="0" xfId="0" applyFont="1" applyAlignment="1">
      <alignment vertical="top" wrapText="1"/>
    </xf>
    <xf numFmtId="0" fontId="4" fillId="0" borderId="1" xfId="0" applyFont="1" applyBorder="1"/>
    <xf numFmtId="165" fontId="2" fillId="5" borderId="0" xfId="1" applyNumberFormat="1" applyFont="1" applyFill="1"/>
    <xf numFmtId="164" fontId="2" fillId="5" borderId="4" xfId="0" applyNumberFormat="1" applyFont="1" applyFill="1" applyBorder="1" applyAlignment="1">
      <alignment horizontal="left"/>
    </xf>
    <xf numFmtId="164" fontId="2" fillId="5" borderId="4" xfId="0" quotePrefix="1" applyNumberFormat="1" applyFont="1" applyFill="1" applyBorder="1" applyAlignment="1">
      <alignment horizontal="left"/>
    </xf>
    <xf numFmtId="0" fontId="2" fillId="5" borderId="4" xfId="0" applyFont="1" applyFill="1" applyBorder="1" applyAlignment="1">
      <alignment horizontal="left"/>
    </xf>
    <xf numFmtId="9" fontId="2" fillId="0" borderId="4" xfId="1" applyNumberFormat="1" applyFont="1" applyBorder="1"/>
    <xf numFmtId="0" fontId="2" fillId="5" borderId="0" xfId="0" applyFont="1" applyFill="1"/>
    <xf numFmtId="0" fontId="0" fillId="5" borderId="0" xfId="0" applyFill="1" applyAlignment="1">
      <alignment horizontal="center"/>
    </xf>
    <xf numFmtId="164" fontId="0" fillId="5" borderId="0" xfId="0" applyNumberFormat="1" applyFill="1" applyAlignment="1">
      <alignment horizontal="center"/>
    </xf>
    <xf numFmtId="0" fontId="0" fillId="5" borderId="0" xfId="0" applyFill="1"/>
    <xf numFmtId="0" fontId="0" fillId="0" borderId="0" xfId="0" applyAlignment="1">
      <alignment vertical="center"/>
    </xf>
    <xf numFmtId="164" fontId="2" fillId="0" borderId="4" xfId="0" applyNumberFormat="1" applyFont="1" applyFill="1" applyBorder="1" applyAlignment="1">
      <alignment horizontal="center"/>
    </xf>
    <xf numFmtId="164" fontId="2" fillId="0" borderId="11" xfId="0" applyNumberFormat="1" applyFont="1" applyFill="1" applyBorder="1" applyAlignment="1">
      <alignment horizontal="center"/>
    </xf>
    <xf numFmtId="164" fontId="2" fillId="0" borderId="4" xfId="0" applyNumberFormat="1" applyFont="1" applyFill="1" applyBorder="1" applyAlignment="1">
      <alignment horizontal="center" vertical="center" wrapText="1"/>
    </xf>
    <xf numFmtId="0" fontId="2" fillId="0" borderId="12" xfId="0" applyFont="1" applyFill="1" applyBorder="1"/>
    <xf numFmtId="0" fontId="2" fillId="0" borderId="0" xfId="0" applyFont="1" applyBorder="1" applyAlignment="1">
      <alignment horizontal="center" vertical="top"/>
    </xf>
    <xf numFmtId="0" fontId="2" fillId="0" borderId="0" xfId="0" applyFont="1" applyBorder="1" applyAlignment="1">
      <alignment vertical="top"/>
    </xf>
    <xf numFmtId="0" fontId="2" fillId="0" borderId="1" xfId="0" applyFont="1" applyBorder="1" applyAlignment="1">
      <alignment vertical="center"/>
    </xf>
    <xf numFmtId="0" fontId="2" fillId="0" borderId="1" xfId="0" applyFont="1" applyBorder="1" applyAlignment="1">
      <alignment horizontal="right"/>
    </xf>
    <xf numFmtId="0" fontId="2" fillId="0" borderId="3" xfId="0" applyFont="1" applyBorder="1" applyAlignment="1">
      <alignment horizontal="right"/>
    </xf>
    <xf numFmtId="0" fontId="8" fillId="0" borderId="0" xfId="0" applyFont="1" applyBorder="1" applyAlignment="1">
      <alignment horizontal="left"/>
    </xf>
    <xf numFmtId="164" fontId="2" fillId="0" borderId="0" xfId="0" applyNumberFormat="1" applyFont="1" applyBorder="1"/>
    <xf numFmtId="0" fontId="12" fillId="0" borderId="0" xfId="0" applyFont="1" applyBorder="1"/>
    <xf numFmtId="0" fontId="12" fillId="0" borderId="0" xfId="0" applyFont="1" applyBorder="1" applyAlignment="1">
      <alignment vertical="center"/>
    </xf>
    <xf numFmtId="0" fontId="2" fillId="0" borderId="4" xfId="0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/>
    </xf>
    <xf numFmtId="0" fontId="2" fillId="0" borderId="4" xfId="0" applyFont="1" applyFill="1" applyBorder="1" applyAlignment="1">
      <alignment horizontal="center" vertical="center" wrapText="1"/>
    </xf>
    <xf numFmtId="0" fontId="0" fillId="5" borderId="0" xfId="0" applyFill="1" applyAlignment="1">
      <alignment horizontal="center"/>
    </xf>
    <xf numFmtId="0" fontId="2" fillId="0" borderId="0" xfId="0" applyFont="1" applyFill="1"/>
    <xf numFmtId="0" fontId="0" fillId="0" borderId="0" xfId="0" applyFill="1" applyAlignment="1">
      <alignment horizontal="center"/>
    </xf>
    <xf numFmtId="165" fontId="2" fillId="0" borderId="0" xfId="1" applyNumberFormat="1" applyFont="1" applyFill="1"/>
    <xf numFmtId="0" fontId="6" fillId="0" borderId="4" xfId="0" applyFont="1" applyBorder="1" applyAlignment="1">
      <alignment horizontal="center" vertical="center"/>
    </xf>
    <xf numFmtId="0" fontId="9" fillId="0" borderId="0" xfId="0" applyFont="1" applyBorder="1" applyAlignment="1">
      <alignment horizontal="center"/>
    </xf>
    <xf numFmtId="0" fontId="11" fillId="0" borderId="0" xfId="0" applyFont="1" applyAlignment="1">
      <alignment horizontal="center" vertical="top"/>
    </xf>
    <xf numFmtId="0" fontId="8" fillId="0" borderId="0" xfId="0" applyFont="1" applyAlignment="1">
      <alignment horizontal="left" vertical="top" wrapText="1"/>
    </xf>
    <xf numFmtId="0" fontId="3" fillId="0" borderId="0" xfId="0" applyFont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2" fillId="0" borderId="15" xfId="0" applyFont="1" applyBorder="1" applyAlignment="1">
      <alignment horizontal="center"/>
    </xf>
    <xf numFmtId="0" fontId="6" fillId="0" borderId="7" xfId="0" applyFont="1" applyBorder="1" applyAlignment="1">
      <alignment horizontal="center"/>
    </xf>
    <xf numFmtId="0" fontId="6" fillId="0" borderId="8" xfId="0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2" fillId="0" borderId="0" xfId="0" applyFont="1" applyBorder="1" applyAlignment="1">
      <alignment horizontal="left" vertical="top" wrapText="1"/>
    </xf>
    <xf numFmtId="0" fontId="0" fillId="5" borderId="0" xfId="0" applyFill="1" applyAlignment="1">
      <alignment horizont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5.xml"/><Relationship Id="rId11" Type="http://schemas.openxmlformats.org/officeDocument/2006/relationships/calcChain" Target="calcChain.xml"/><Relationship Id="rId5" Type="http://schemas.openxmlformats.org/officeDocument/2006/relationships/worksheet" Target="worksheets/sheet4.xml"/><Relationship Id="rId10" Type="http://schemas.openxmlformats.org/officeDocument/2006/relationships/sharedStrings" Target="sharedStrings.xml"/><Relationship Id="rId4" Type="http://schemas.openxmlformats.org/officeDocument/2006/relationships/chartsheet" Target="chartsheets/sheet1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Sediment Distribution</a:t>
            </a:r>
            <a:r>
              <a:rPr lang="en-US" baseline="0"/>
              <a:t> at PRM 173.6R</a:t>
            </a:r>
            <a:endParaRPr lang="en-US"/>
          </a:p>
        </c:rich>
      </c:tx>
      <c:layout>
        <c:manualLayout>
          <c:xMode val="edge"/>
          <c:yMode val="edge"/>
          <c:x val="0.38203015176233662"/>
          <c:y val="2.8337641887433578E-2"/>
        </c:manualLayout>
      </c:layout>
      <c:overlay val="1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5.1259823037118644E-2"/>
          <c:y val="0.10374658017834963"/>
          <c:w val="0.82797646363345867"/>
          <c:h val="0.711835657237189"/>
        </c:manualLayout>
      </c:layout>
      <c:scatterChart>
        <c:scatterStyle val="lineMarker"/>
        <c:varyColors val="0"/>
        <c:ser>
          <c:idx val="13"/>
          <c:order val="0"/>
          <c:tx>
            <c:v>#30</c:v>
          </c:tx>
          <c:spPr>
            <a:ln w="3175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'[1]Sed Gradation Lines'!$I$12:$I$14</c:f>
              <c:numCache>
                <c:formatCode>General</c:formatCode>
                <c:ptCount val="3"/>
                <c:pt idx="0">
                  <c:v>0.6</c:v>
                </c:pt>
                <c:pt idx="1">
                  <c:v>0.6</c:v>
                </c:pt>
                <c:pt idx="2">
                  <c:v>0.6</c:v>
                </c:pt>
              </c:numCache>
            </c:numRef>
          </c:xVal>
          <c:yVal>
            <c:numRef>
              <c:f>'[1]Sed Gradation Lines'!$J$12:$J$14</c:f>
              <c:numCache>
                <c:formatCode>General</c:formatCode>
                <c:ptCount val="3"/>
                <c:pt idx="0">
                  <c:v>0</c:v>
                </c:pt>
                <c:pt idx="1">
                  <c:v>50</c:v>
                </c:pt>
                <c:pt idx="2">
                  <c:v>100</c:v>
                </c:pt>
              </c:numCache>
            </c:numRef>
          </c:yVal>
          <c:smooth val="0"/>
        </c:ser>
        <c:ser>
          <c:idx val="15"/>
          <c:order val="1"/>
          <c:tx>
            <c:v>#50</c:v>
          </c:tx>
          <c:spPr>
            <a:ln w="3175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'[1]Sed Gradation Lines'!$I$20:$I$22</c:f>
              <c:numCache>
                <c:formatCode>General</c:formatCode>
                <c:ptCount val="3"/>
                <c:pt idx="0">
                  <c:v>0.3</c:v>
                </c:pt>
                <c:pt idx="1">
                  <c:v>0.3</c:v>
                </c:pt>
                <c:pt idx="2">
                  <c:v>0.3</c:v>
                </c:pt>
              </c:numCache>
            </c:numRef>
          </c:xVal>
          <c:yVal>
            <c:numRef>
              <c:f>'[1]Sed Gradation Lines'!$J$20:$J$22</c:f>
              <c:numCache>
                <c:formatCode>General</c:formatCode>
                <c:ptCount val="3"/>
                <c:pt idx="0">
                  <c:v>0</c:v>
                </c:pt>
                <c:pt idx="1">
                  <c:v>50</c:v>
                </c:pt>
                <c:pt idx="2">
                  <c:v>100</c:v>
                </c:pt>
              </c:numCache>
            </c:numRef>
          </c:yVal>
          <c:smooth val="0"/>
        </c:ser>
        <c:ser>
          <c:idx val="5"/>
          <c:order val="2"/>
          <c:spPr>
            <a:ln w="25400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'[1]Sed Gradation Lines'!$O$9:$O$11</c:f>
              <c:numCache>
                <c:formatCode>General</c:formatCode>
                <c:ptCount val="3"/>
                <c:pt idx="0">
                  <c:v>64</c:v>
                </c:pt>
                <c:pt idx="1">
                  <c:v>64</c:v>
                </c:pt>
                <c:pt idx="2">
                  <c:v>64</c:v>
                </c:pt>
              </c:numCache>
            </c:numRef>
          </c:xVal>
          <c:yVal>
            <c:numRef>
              <c:f>'[1]Sed Gradation Lines'!$P$9:$P$11</c:f>
              <c:numCache>
                <c:formatCode>General</c:formatCode>
                <c:ptCount val="3"/>
                <c:pt idx="0">
                  <c:v>0</c:v>
                </c:pt>
                <c:pt idx="1">
                  <c:v>50</c:v>
                </c:pt>
                <c:pt idx="2">
                  <c:v>100</c:v>
                </c:pt>
              </c:numCache>
            </c:numRef>
          </c:yVal>
          <c:smooth val="0"/>
        </c:ser>
        <c:ser>
          <c:idx val="6"/>
          <c:order val="3"/>
          <c:spPr>
            <a:ln w="25400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'[1]Sed Gradation Lines'!$O$17:$O$19</c:f>
              <c:numCache>
                <c:formatCode>General</c:formatCode>
                <c:ptCount val="3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</c:numCache>
            </c:numRef>
          </c:xVal>
          <c:yVal>
            <c:numRef>
              <c:f>'[1]Sed Gradation Lines'!$P$17:$P$19</c:f>
              <c:numCache>
                <c:formatCode>General</c:formatCode>
                <c:ptCount val="3"/>
                <c:pt idx="0">
                  <c:v>0</c:v>
                </c:pt>
                <c:pt idx="1">
                  <c:v>50</c:v>
                </c:pt>
                <c:pt idx="2">
                  <c:v>100</c:v>
                </c:pt>
              </c:numCache>
            </c:numRef>
          </c:yVal>
          <c:smooth val="0"/>
        </c:ser>
        <c:ser>
          <c:idx val="7"/>
          <c:order val="4"/>
          <c:spPr>
            <a:ln w="25400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'[1]Sed Gradation Lines'!$O$21:$O$23</c:f>
              <c:numCache>
                <c:formatCode>General</c:formatCode>
                <c:ptCount val="3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</c:numCache>
            </c:numRef>
          </c:xVal>
          <c:yVal>
            <c:numRef>
              <c:f>'[1]Sed Gradation Lines'!$P$21:$P$23</c:f>
              <c:numCache>
                <c:formatCode>General</c:formatCode>
                <c:ptCount val="3"/>
                <c:pt idx="0">
                  <c:v>0</c:v>
                </c:pt>
                <c:pt idx="1">
                  <c:v>50</c:v>
                </c:pt>
                <c:pt idx="2">
                  <c:v>100</c:v>
                </c:pt>
              </c:numCache>
            </c:numRef>
          </c:yVal>
          <c:smooth val="0"/>
        </c:ser>
        <c:ser>
          <c:idx val="8"/>
          <c:order val="5"/>
          <c:spPr>
            <a:ln w="25400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'[1]Sed Gradation Lines'!$O$21:$O$23</c:f>
              <c:numCache>
                <c:formatCode>General</c:formatCode>
                <c:ptCount val="3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</c:numCache>
            </c:numRef>
          </c:xVal>
          <c:yVal>
            <c:numRef>
              <c:f>'[1]Sed Gradation Lines'!$P$21:$P$23</c:f>
              <c:numCache>
                <c:formatCode>General</c:formatCode>
                <c:ptCount val="3"/>
                <c:pt idx="0">
                  <c:v>0</c:v>
                </c:pt>
                <c:pt idx="1">
                  <c:v>50</c:v>
                </c:pt>
                <c:pt idx="2">
                  <c:v>100</c:v>
                </c:pt>
              </c:numCache>
            </c:numRef>
          </c:yVal>
          <c:smooth val="0"/>
        </c:ser>
        <c:ser>
          <c:idx val="9"/>
          <c:order val="6"/>
          <c:spPr>
            <a:ln w="25400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'[1]Sed Gradation Lines'!$O$25:$O$27</c:f>
              <c:numCache>
                <c:formatCode>General</c:formatCode>
                <c:ptCount val="3"/>
                <c:pt idx="0">
                  <c:v>6.2E-2</c:v>
                </c:pt>
                <c:pt idx="1">
                  <c:v>6.2E-2</c:v>
                </c:pt>
                <c:pt idx="2">
                  <c:v>6.2E-2</c:v>
                </c:pt>
              </c:numCache>
            </c:numRef>
          </c:xVal>
          <c:yVal>
            <c:numRef>
              <c:f>'[1]Sed Gradation Lines'!$P$25:$P$27</c:f>
              <c:numCache>
                <c:formatCode>General</c:formatCode>
                <c:ptCount val="3"/>
                <c:pt idx="0">
                  <c:v>0</c:v>
                </c:pt>
                <c:pt idx="1">
                  <c:v>50</c:v>
                </c:pt>
                <c:pt idx="2">
                  <c:v>100</c:v>
                </c:pt>
              </c:numCache>
            </c:numRef>
          </c:yVal>
          <c:smooth val="0"/>
        </c:ser>
        <c:ser>
          <c:idx val="3"/>
          <c:order val="7"/>
          <c:spPr>
            <a:ln w="25400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'[1]Sed Gradation Lines'!$O$9:$O$11</c:f>
              <c:numCache>
                <c:formatCode>General</c:formatCode>
                <c:ptCount val="3"/>
                <c:pt idx="0">
                  <c:v>64</c:v>
                </c:pt>
                <c:pt idx="1">
                  <c:v>64</c:v>
                </c:pt>
                <c:pt idx="2">
                  <c:v>64</c:v>
                </c:pt>
              </c:numCache>
            </c:numRef>
          </c:xVal>
          <c:yVal>
            <c:numRef>
              <c:f>'[1]Sed Gradation Lines'!$P$9:$P$11</c:f>
              <c:numCache>
                <c:formatCode>General</c:formatCode>
                <c:ptCount val="3"/>
                <c:pt idx="0">
                  <c:v>0</c:v>
                </c:pt>
                <c:pt idx="1">
                  <c:v>50</c:v>
                </c:pt>
                <c:pt idx="2">
                  <c:v>100</c:v>
                </c:pt>
              </c:numCache>
            </c:numRef>
          </c:yVal>
          <c:smooth val="0"/>
        </c:ser>
        <c:ser>
          <c:idx val="11"/>
          <c:order val="8"/>
          <c:spPr>
            <a:ln w="25400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'[1]Sed Gradation Lines'!$O$13:$O$15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2</c:v>
                </c:pt>
              </c:numCache>
            </c:numRef>
          </c:xVal>
          <c:yVal>
            <c:numRef>
              <c:f>'[1]Sed Gradation Lines'!$P$13:$P$15</c:f>
              <c:numCache>
                <c:formatCode>General</c:formatCode>
                <c:ptCount val="3"/>
                <c:pt idx="0">
                  <c:v>0</c:v>
                </c:pt>
                <c:pt idx="1">
                  <c:v>50</c:v>
                </c:pt>
                <c:pt idx="2">
                  <c:v>100</c:v>
                </c:pt>
              </c:numCache>
            </c:numRef>
          </c:yVal>
          <c:smooth val="0"/>
        </c:ser>
        <c:ser>
          <c:idx val="12"/>
          <c:order val="9"/>
          <c:spPr>
            <a:ln>
              <a:solidFill>
                <a:schemeClr val="tx1"/>
              </a:solidFill>
              <a:prstDash val="sysDash"/>
            </a:ln>
          </c:spPr>
          <c:marker>
            <c:symbol val="none"/>
          </c:marker>
          <c:xVal>
            <c:numRef>
              <c:f>'[1]Sed Gradation Lines'!$O$5:$O$7</c:f>
              <c:numCache>
                <c:formatCode>General</c:formatCode>
                <c:ptCount val="3"/>
                <c:pt idx="0">
                  <c:v>256</c:v>
                </c:pt>
                <c:pt idx="1">
                  <c:v>256</c:v>
                </c:pt>
                <c:pt idx="2">
                  <c:v>256</c:v>
                </c:pt>
              </c:numCache>
            </c:numRef>
          </c:xVal>
          <c:yVal>
            <c:numRef>
              <c:f>'[1]Sed Gradation Lines'!$P$5:$P$7</c:f>
              <c:numCache>
                <c:formatCode>General</c:formatCode>
                <c:ptCount val="3"/>
                <c:pt idx="0">
                  <c:v>0</c:v>
                </c:pt>
                <c:pt idx="1">
                  <c:v>50</c:v>
                </c:pt>
                <c:pt idx="2">
                  <c:v>100</c:v>
                </c:pt>
              </c:numCache>
            </c:numRef>
          </c:yVal>
          <c:smooth val="0"/>
        </c:ser>
        <c:ser>
          <c:idx val="2"/>
          <c:order val="10"/>
          <c:tx>
            <c:v>Bank Sample 1A</c:v>
          </c:tx>
          <c:spPr>
            <a:ln w="19050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'S1A Lab Results'!$Z$9:$Z$26</c:f>
              <c:numCache>
                <c:formatCode>0.0</c:formatCode>
                <c:ptCount val="18"/>
                <c:pt idx="0">
                  <c:v>360</c:v>
                </c:pt>
                <c:pt idx="1">
                  <c:v>256</c:v>
                </c:pt>
                <c:pt idx="2">
                  <c:v>180</c:v>
                </c:pt>
                <c:pt idx="3">
                  <c:v>128</c:v>
                </c:pt>
                <c:pt idx="4">
                  <c:v>90</c:v>
                </c:pt>
                <c:pt idx="5">
                  <c:v>64</c:v>
                </c:pt>
                <c:pt idx="6">
                  <c:v>45</c:v>
                </c:pt>
                <c:pt idx="7">
                  <c:v>32</c:v>
                </c:pt>
                <c:pt idx="8">
                  <c:v>22.5</c:v>
                </c:pt>
                <c:pt idx="9">
                  <c:v>16</c:v>
                </c:pt>
                <c:pt idx="10">
                  <c:v>8</c:v>
                </c:pt>
                <c:pt idx="11">
                  <c:v>4</c:v>
                </c:pt>
                <c:pt idx="12">
                  <c:v>2</c:v>
                </c:pt>
                <c:pt idx="13">
                  <c:v>1</c:v>
                </c:pt>
                <c:pt idx="14">
                  <c:v>0.5</c:v>
                </c:pt>
                <c:pt idx="15" formatCode="General">
                  <c:v>0.25</c:v>
                </c:pt>
                <c:pt idx="16" formatCode="General">
                  <c:v>0.125</c:v>
                </c:pt>
                <c:pt idx="17" formatCode="General">
                  <c:v>6.25E-2</c:v>
                </c:pt>
              </c:numCache>
            </c:numRef>
          </c:xVal>
          <c:yVal>
            <c:numRef>
              <c:f>'S1A Lab Results'!$AE$9:$AE$26</c:f>
              <c:numCache>
                <c:formatCode>General</c:formatCode>
                <c:ptCount val="18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88</c:v>
                </c:pt>
                <c:pt idx="8">
                  <c:v>84</c:v>
                </c:pt>
                <c:pt idx="9">
                  <c:v>80</c:v>
                </c:pt>
                <c:pt idx="10">
                  <c:v>75</c:v>
                </c:pt>
                <c:pt idx="11">
                  <c:v>64</c:v>
                </c:pt>
                <c:pt idx="12">
                  <c:v>55</c:v>
                </c:pt>
                <c:pt idx="13">
                  <c:v>48</c:v>
                </c:pt>
                <c:pt idx="14">
                  <c:v>43</c:v>
                </c:pt>
                <c:pt idx="15">
                  <c:v>25</c:v>
                </c:pt>
                <c:pt idx="16">
                  <c:v>13</c:v>
                </c:pt>
                <c:pt idx="17">
                  <c:v>6.8</c:v>
                </c:pt>
              </c:numCache>
            </c:numRef>
          </c:yVal>
          <c:smooth val="0"/>
        </c:ser>
        <c:ser>
          <c:idx val="10"/>
          <c:order val="11"/>
          <c:tx>
            <c:v>Bank Sample 1B</c:v>
          </c:tx>
          <c:spPr>
            <a:ln w="38100">
              <a:solidFill>
                <a:schemeClr val="accent6">
                  <a:lumMod val="75000"/>
                </a:schemeClr>
              </a:solidFill>
              <a:prstDash val="sysDash"/>
            </a:ln>
          </c:spPr>
          <c:marker>
            <c:symbol val="none"/>
          </c:marker>
          <c:xVal>
            <c:numRef>
              <c:f>'S1B Lab Results'!$Z$9:$Z$26</c:f>
              <c:numCache>
                <c:formatCode>0.0</c:formatCode>
                <c:ptCount val="18"/>
                <c:pt idx="0">
                  <c:v>360</c:v>
                </c:pt>
                <c:pt idx="1">
                  <c:v>256</c:v>
                </c:pt>
                <c:pt idx="2">
                  <c:v>180</c:v>
                </c:pt>
                <c:pt idx="3">
                  <c:v>128</c:v>
                </c:pt>
                <c:pt idx="4">
                  <c:v>90</c:v>
                </c:pt>
                <c:pt idx="5">
                  <c:v>64</c:v>
                </c:pt>
                <c:pt idx="6">
                  <c:v>45</c:v>
                </c:pt>
                <c:pt idx="7">
                  <c:v>32</c:v>
                </c:pt>
                <c:pt idx="8">
                  <c:v>22.5</c:v>
                </c:pt>
                <c:pt idx="9">
                  <c:v>16</c:v>
                </c:pt>
                <c:pt idx="10">
                  <c:v>8</c:v>
                </c:pt>
                <c:pt idx="11">
                  <c:v>4</c:v>
                </c:pt>
                <c:pt idx="12">
                  <c:v>2</c:v>
                </c:pt>
                <c:pt idx="13">
                  <c:v>1</c:v>
                </c:pt>
                <c:pt idx="14">
                  <c:v>0.5</c:v>
                </c:pt>
                <c:pt idx="15" formatCode="General">
                  <c:v>0.25</c:v>
                </c:pt>
                <c:pt idx="16" formatCode="General">
                  <c:v>0.125</c:v>
                </c:pt>
                <c:pt idx="17" formatCode="General">
                  <c:v>6.25E-2</c:v>
                </c:pt>
              </c:numCache>
            </c:numRef>
          </c:xVal>
          <c:yVal>
            <c:numRef>
              <c:f>'S1B Lab Results'!$AG$9:$AG$26</c:f>
              <c:numCache>
                <c:formatCode>_(* #,##0.00_);_(* \(#,##0.00\);_(* "-"??_);_(@_)</c:formatCode>
                <c:ptCount val="18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95</c:v>
                </c:pt>
                <c:pt idx="8">
                  <c:v>91</c:v>
                </c:pt>
                <c:pt idx="9">
                  <c:v>88</c:v>
                </c:pt>
                <c:pt idx="10">
                  <c:v>69</c:v>
                </c:pt>
                <c:pt idx="11">
                  <c:v>57</c:v>
                </c:pt>
                <c:pt idx="12">
                  <c:v>48</c:v>
                </c:pt>
                <c:pt idx="13">
                  <c:v>43</c:v>
                </c:pt>
                <c:pt idx="14">
                  <c:v>37</c:v>
                </c:pt>
                <c:pt idx="15">
                  <c:v>22</c:v>
                </c:pt>
                <c:pt idx="16">
                  <c:v>12</c:v>
                </c:pt>
                <c:pt idx="17">
                  <c:v>5.7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1015224"/>
        <c:axId val="261015616"/>
      </c:scatterChart>
      <c:valAx>
        <c:axId val="261015224"/>
        <c:scaling>
          <c:logBase val="10"/>
          <c:orientation val="maxMin"/>
          <c:max val="1000"/>
          <c:min val="0.01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00000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Helv"/>
                    <a:ea typeface="Helv"/>
                    <a:cs typeface="Helv"/>
                  </a:defRPr>
                </a:pPr>
                <a:r>
                  <a:rPr lang="en-US"/>
                  <a:t>Grain Size in Millimeters</a:t>
                </a:r>
              </a:p>
            </c:rich>
          </c:tx>
          <c:layout>
            <c:manualLayout>
              <c:xMode val="edge"/>
              <c:yMode val="edge"/>
              <c:x val="0.38670235464227437"/>
              <c:y val="0.861695219915692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Helv"/>
                <a:ea typeface="Helv"/>
                <a:cs typeface="Helv"/>
              </a:defRPr>
            </a:pPr>
            <a:endParaRPr lang="en-US"/>
          </a:p>
        </c:txPr>
        <c:crossAx val="261015616"/>
        <c:crosses val="autoZero"/>
        <c:crossBetween val="midCat"/>
        <c:majorUnit val="10"/>
        <c:minorUnit val="10"/>
      </c:valAx>
      <c:valAx>
        <c:axId val="261015616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000000"/>
              </a:solidFill>
              <a:prstDash val="solid"/>
            </a:ln>
          </c:spPr>
        </c:minorGridlines>
        <c:numFmt formatCode="0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Helv"/>
                <a:ea typeface="Helv"/>
                <a:cs typeface="Helv"/>
              </a:defRPr>
            </a:pPr>
            <a:endParaRPr lang="en-US"/>
          </a:p>
        </c:txPr>
        <c:crossAx val="261015224"/>
        <c:crosses val="max"/>
        <c:crossBetween val="midCat"/>
        <c:majorUnit val="10"/>
        <c:minorUnit val="2"/>
      </c:valAx>
      <c:spPr>
        <a:noFill/>
        <a:ln w="25400">
          <a:noFill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ayout>
        <c:manualLayout>
          <c:xMode val="edge"/>
          <c:yMode val="edge"/>
          <c:x val="0.61431043974477229"/>
          <c:y val="0.1227217496962333"/>
          <c:w val="0.24748879530195492"/>
          <c:h val="8.882395302327263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Helv"/>
              <a:ea typeface="Helv"/>
              <a:cs typeface="Helv"/>
            </a:defRPr>
          </a:pPr>
          <a:endParaRPr lang="en-U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Helv"/>
          <a:ea typeface="Helv"/>
          <a:cs typeface="Helv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tabSelected="1" workbookViewId="0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g"/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5.jpeg"/><Relationship Id="rId4" Type="http://schemas.openxmlformats.org/officeDocument/2006/relationships/image" Target="../media/image6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11</xdr:col>
      <xdr:colOff>152400</xdr:colOff>
      <xdr:row>45</xdr:row>
      <xdr:rowOff>142875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575"/>
          <a:ext cx="6858000" cy="86868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22861</xdr:colOff>
      <xdr:row>0</xdr:row>
      <xdr:rowOff>0</xdr:rowOff>
    </xdr:from>
    <xdr:ext cx="1981200" cy="444221"/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2461" y="0"/>
          <a:ext cx="1981200" cy="444221"/>
        </a:xfrm>
        <a:prstGeom prst="rect">
          <a:avLst/>
        </a:prstGeom>
      </xdr:spPr>
    </xdr:pic>
    <xdr:clientData/>
  </xdr:oneCellAnchor>
  <xdr:oneCellAnchor>
    <xdr:from>
      <xdr:col>8</xdr:col>
      <xdr:colOff>367664</xdr:colOff>
      <xdr:row>0</xdr:row>
      <xdr:rowOff>0</xdr:rowOff>
    </xdr:from>
    <xdr:ext cx="661036" cy="711491"/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76084" y="0"/>
          <a:ext cx="661036" cy="711491"/>
        </a:xfrm>
        <a:prstGeom prst="rect">
          <a:avLst/>
        </a:prstGeom>
      </xdr:spPr>
    </xdr:pic>
    <xdr:clientData/>
  </xdr:oneCellAnchor>
  <xdr:twoCellAnchor>
    <xdr:from>
      <xdr:col>3</xdr:col>
      <xdr:colOff>259080</xdr:colOff>
      <xdr:row>7</xdr:row>
      <xdr:rowOff>91440</xdr:rowOff>
    </xdr:from>
    <xdr:to>
      <xdr:col>4</xdr:col>
      <xdr:colOff>0</xdr:colOff>
      <xdr:row>7</xdr:row>
      <xdr:rowOff>396240</xdr:rowOff>
    </xdr:to>
    <xdr:sp macro="" textlink="">
      <xdr:nvSpPr>
        <xdr:cNvPr id="2" name="Oval 1"/>
        <xdr:cNvSpPr/>
      </xdr:nvSpPr>
      <xdr:spPr>
        <a:xfrm>
          <a:off x="2537460" y="1592580"/>
          <a:ext cx="609600" cy="3048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noFill/>
          </a:endParaRPr>
        </a:p>
      </xdr:txBody>
    </xdr:sp>
    <xdr:clientData/>
  </xdr:twoCellAnchor>
  <xdr:twoCellAnchor editAs="oneCell">
    <xdr:from>
      <xdr:col>10</xdr:col>
      <xdr:colOff>0</xdr:colOff>
      <xdr:row>0</xdr:row>
      <xdr:rowOff>0</xdr:rowOff>
    </xdr:from>
    <xdr:to>
      <xdr:col>22</xdr:col>
      <xdr:colOff>281940</xdr:colOff>
      <xdr:row>44</xdr:row>
      <xdr:rowOff>99060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22920" y="0"/>
          <a:ext cx="7772400" cy="10058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30</xdr:col>
      <xdr:colOff>428627</xdr:colOff>
      <xdr:row>0</xdr:row>
      <xdr:rowOff>123448</xdr:rowOff>
    </xdr:from>
    <xdr:ext cx="668653" cy="754757"/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13" t="18678" r="70096" b="19182"/>
        <a:stretch/>
      </xdr:blipFill>
      <xdr:spPr>
        <a:xfrm>
          <a:off x="20774027" y="123448"/>
          <a:ext cx="668653" cy="754757"/>
        </a:xfrm>
        <a:prstGeom prst="rect">
          <a:avLst/>
        </a:prstGeom>
      </xdr:spPr>
    </xdr:pic>
    <xdr:clientData/>
  </xdr:oneCellAnchor>
  <xdr:oneCellAnchor>
    <xdr:from>
      <xdr:col>1</xdr:col>
      <xdr:colOff>22861</xdr:colOff>
      <xdr:row>0</xdr:row>
      <xdr:rowOff>0</xdr:rowOff>
    </xdr:from>
    <xdr:ext cx="1981200" cy="444221"/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2461" y="0"/>
          <a:ext cx="1981200" cy="444221"/>
        </a:xfrm>
        <a:prstGeom prst="rect">
          <a:avLst/>
        </a:prstGeom>
      </xdr:spPr>
    </xdr:pic>
    <xdr:clientData/>
  </xdr:oneCellAnchor>
  <xdr:oneCellAnchor>
    <xdr:from>
      <xdr:col>8</xdr:col>
      <xdr:colOff>367664</xdr:colOff>
      <xdr:row>0</xdr:row>
      <xdr:rowOff>0</xdr:rowOff>
    </xdr:from>
    <xdr:ext cx="661036" cy="711491"/>
    <xdr:pic>
      <xdr:nvPicPr>
        <xdr:cNvPr id="7" name="Picture 6"/>
        <xdr:cNvPicPr>
          <a:picLocks noChangeAspect="1"/>
        </xdr:cNvPicPr>
      </xdr:nvPicPr>
      <xdr:blipFill rotWithShape="1"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76084" y="0"/>
          <a:ext cx="661036" cy="711491"/>
        </a:xfrm>
        <a:prstGeom prst="rect">
          <a:avLst/>
        </a:prstGeom>
      </xdr:spPr>
    </xdr:pic>
    <xdr:clientData/>
  </xdr:oneCellAnchor>
  <xdr:twoCellAnchor>
    <xdr:from>
      <xdr:col>3</xdr:col>
      <xdr:colOff>259080</xdr:colOff>
      <xdr:row>7</xdr:row>
      <xdr:rowOff>91440</xdr:rowOff>
    </xdr:from>
    <xdr:to>
      <xdr:col>4</xdr:col>
      <xdr:colOff>0</xdr:colOff>
      <xdr:row>7</xdr:row>
      <xdr:rowOff>396240</xdr:rowOff>
    </xdr:to>
    <xdr:sp macro="" textlink="">
      <xdr:nvSpPr>
        <xdr:cNvPr id="8" name="Oval 7"/>
        <xdr:cNvSpPr/>
      </xdr:nvSpPr>
      <xdr:spPr>
        <a:xfrm>
          <a:off x="2537460" y="1592580"/>
          <a:ext cx="609600" cy="3048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noFill/>
          </a:endParaRPr>
        </a:p>
      </xdr:txBody>
    </xdr:sp>
    <xdr:clientData/>
  </xdr:twoCellAnchor>
  <xdr:twoCellAnchor editAs="oneCell">
    <xdr:from>
      <xdr:col>10</xdr:col>
      <xdr:colOff>0</xdr:colOff>
      <xdr:row>0</xdr:row>
      <xdr:rowOff>0</xdr:rowOff>
    </xdr:from>
    <xdr:to>
      <xdr:col>22</xdr:col>
      <xdr:colOff>281940</xdr:colOff>
      <xdr:row>44</xdr:row>
      <xdr:rowOff>99060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22920" y="0"/>
          <a:ext cx="7772400" cy="100584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0.00829</cdr:x>
      <cdr:y>0.12837</cdr:y>
    </cdr:from>
    <cdr:to>
      <cdr:x>0.03001</cdr:x>
      <cdr:y>0.85325</cdr:y>
    </cdr:to>
    <cdr:sp macro="" textlink="">
      <cdr:nvSpPr>
        <cdr:cNvPr id="56321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647" y="685182"/>
          <a:ext cx="197278" cy="382575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vert="vert270" wrap="square" lIns="27432" tIns="22860" rIns="0" bIns="2286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00" b="1" i="0" u="none" strike="noStrike" baseline="0">
              <a:solidFill>
                <a:srgbClr val="000000"/>
              </a:solidFill>
              <a:latin typeface="LinePrinter"/>
            </a:rPr>
            <a:t>Percent Finer Than Size Shown</a:t>
          </a:r>
          <a:endParaRPr lang="en-US"/>
        </a:p>
      </cdr:txBody>
    </cdr:sp>
  </cdr:relSizeAnchor>
  <cdr:relSizeAnchor xmlns:cdr="http://schemas.openxmlformats.org/drawingml/2006/chartDrawing">
    <cdr:from>
      <cdr:x>0.65505</cdr:x>
      <cdr:y>0.82876</cdr:y>
    </cdr:from>
    <cdr:to>
      <cdr:x>0.67578</cdr:x>
      <cdr:y>0.85598</cdr:y>
    </cdr:to>
    <cdr:sp macro="" textlink="">
      <cdr:nvSpPr>
        <cdr:cNvPr id="56322" name="Text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75066" y="5209986"/>
          <a:ext cx="179596" cy="17111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0.2</a:t>
          </a:r>
          <a:endParaRPr lang="en-US"/>
        </a:p>
      </cdr:txBody>
    </cdr:sp>
  </cdr:relSizeAnchor>
  <cdr:relSizeAnchor xmlns:cdr="http://schemas.openxmlformats.org/drawingml/2006/chartDrawing">
    <cdr:from>
      <cdr:x>0.58858</cdr:x>
      <cdr:y>0.82744</cdr:y>
    </cdr:from>
    <cdr:to>
      <cdr:x>0.60931</cdr:x>
      <cdr:y>0.85466</cdr:y>
    </cdr:to>
    <cdr:sp macro="" textlink="">
      <cdr:nvSpPr>
        <cdr:cNvPr id="56323" name="Text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99216" y="5201703"/>
          <a:ext cx="179597" cy="17111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0.5</a:t>
          </a:r>
          <a:endParaRPr lang="en-US"/>
        </a:p>
      </cdr:txBody>
    </cdr:sp>
  </cdr:relSizeAnchor>
  <cdr:relSizeAnchor xmlns:cdr="http://schemas.openxmlformats.org/drawingml/2006/chartDrawing">
    <cdr:from>
      <cdr:x>0.49091</cdr:x>
      <cdr:y>0.82814</cdr:y>
    </cdr:from>
    <cdr:to>
      <cdr:x>0.50177</cdr:x>
      <cdr:y>0.85547</cdr:y>
    </cdr:to>
    <cdr:sp macro="" textlink="">
      <cdr:nvSpPr>
        <cdr:cNvPr id="56324" name="Text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45696" y="5193512"/>
          <a:ext cx="94000" cy="17139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2</a:t>
          </a:r>
          <a:endParaRPr lang="en-US"/>
        </a:p>
      </cdr:txBody>
    </cdr:sp>
  </cdr:relSizeAnchor>
  <cdr:relSizeAnchor xmlns:cdr="http://schemas.openxmlformats.org/drawingml/2006/chartDrawing">
    <cdr:from>
      <cdr:x>0.42788</cdr:x>
      <cdr:y>0.82814</cdr:y>
    </cdr:from>
    <cdr:to>
      <cdr:x>0.43874</cdr:x>
      <cdr:y>0.85547</cdr:y>
    </cdr:to>
    <cdr:sp macro="" textlink="">
      <cdr:nvSpPr>
        <cdr:cNvPr id="56325" name="Text 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00568" y="5193512"/>
          <a:ext cx="94000" cy="17139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5</a:t>
          </a:r>
          <a:endParaRPr lang="en-US"/>
        </a:p>
      </cdr:txBody>
    </cdr:sp>
  </cdr:relSizeAnchor>
  <cdr:relSizeAnchor xmlns:cdr="http://schemas.openxmlformats.org/drawingml/2006/chartDrawing">
    <cdr:from>
      <cdr:x>0.32041</cdr:x>
      <cdr:y>0.82725</cdr:y>
    </cdr:from>
    <cdr:to>
      <cdr:x>0.33783</cdr:x>
      <cdr:y>0.85497</cdr:y>
    </cdr:to>
    <cdr:sp macro="" textlink="">
      <cdr:nvSpPr>
        <cdr:cNvPr id="56326" name="Text 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88887" y="5195777"/>
          <a:ext cx="150920" cy="1711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20</a:t>
          </a:r>
          <a:endParaRPr lang="en-US"/>
        </a:p>
      </cdr:txBody>
    </cdr:sp>
  </cdr:relSizeAnchor>
  <cdr:relSizeAnchor xmlns:cdr="http://schemas.openxmlformats.org/drawingml/2006/chartDrawing">
    <cdr:from>
      <cdr:x>0.25678</cdr:x>
      <cdr:y>0.82832</cdr:y>
    </cdr:from>
    <cdr:to>
      <cdr:x>0.2742</cdr:x>
      <cdr:y>0.85604</cdr:y>
    </cdr:to>
    <cdr:sp macro="" textlink="">
      <cdr:nvSpPr>
        <cdr:cNvPr id="56328" name="Text 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39791" y="5204109"/>
          <a:ext cx="150920" cy="17111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50</a:t>
          </a:r>
          <a:endParaRPr lang="en-US"/>
        </a:p>
      </cdr:txBody>
    </cdr:sp>
  </cdr:relSizeAnchor>
  <cdr:relSizeAnchor xmlns:cdr="http://schemas.openxmlformats.org/drawingml/2006/chartDrawing">
    <cdr:from>
      <cdr:x>0.08536</cdr:x>
      <cdr:y>0.82726</cdr:y>
    </cdr:from>
    <cdr:to>
      <cdr:x>0.10988</cdr:x>
      <cdr:y>0.85497</cdr:y>
    </cdr:to>
    <cdr:sp macro="" textlink="">
      <cdr:nvSpPr>
        <cdr:cNvPr id="56333" name="Text 1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8983" y="5195824"/>
          <a:ext cx="208100" cy="17111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500</a:t>
          </a:r>
          <a:endParaRPr lang="en-US"/>
        </a:p>
      </cdr:txBody>
    </cdr:sp>
  </cdr:relSizeAnchor>
  <cdr:relSizeAnchor xmlns:cdr="http://schemas.openxmlformats.org/drawingml/2006/chartDrawing">
    <cdr:from>
      <cdr:x>0.43508</cdr:x>
      <cdr:y>0.0032</cdr:y>
    </cdr:from>
    <cdr:to>
      <cdr:x>0.43722</cdr:x>
      <cdr:y>0.02815</cdr:y>
    </cdr:to>
    <cdr:sp macro="" textlink="" fLocksText="0">
      <cdr:nvSpPr>
        <cdr:cNvPr id="56334" name="Text 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62865" y="20043"/>
          <a:ext cx="18530" cy="15651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endParaRPr lang="en-US"/>
        </a:p>
      </cdr:txBody>
    </cdr:sp>
  </cdr:relSizeAnchor>
  <cdr:relSizeAnchor xmlns:cdr="http://schemas.openxmlformats.org/drawingml/2006/chartDrawing">
    <cdr:from>
      <cdr:x>0.04631</cdr:x>
      <cdr:y>0.88873</cdr:y>
    </cdr:from>
    <cdr:to>
      <cdr:x>0.88096</cdr:x>
      <cdr:y>0.9501</cdr:y>
    </cdr:to>
    <cdr:grpSp>
      <cdr:nvGrpSpPr>
        <cdr:cNvPr id="67" name="Group 51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01404" y="5595466"/>
          <a:ext cx="7234537" cy="386387"/>
          <a:chOff x="447262" y="5592054"/>
          <a:chExt cx="7190599" cy="391164"/>
        </a:xfrm>
      </cdr:grpSpPr>
      <cdr:sp macro="" textlink="">
        <cdr:nvSpPr>
          <cdr:cNvPr id="22" name="Rectangle 21"/>
          <cdr:cNvSpPr/>
        </cdr:nvSpPr>
        <cdr:spPr>
          <a:xfrm xmlns:a="http://schemas.openxmlformats.org/drawingml/2006/main">
            <a:off x="1318529" y="5592055"/>
            <a:ext cx="875664" cy="387988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6350">
            <a:solidFill>
              <a:schemeClr val="tx1"/>
            </a:solidFill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n-US"/>
          </a:p>
        </cdr:txBody>
      </cdr:sp>
      <cdr:sp macro="" textlink="">
        <cdr:nvSpPr>
          <cdr:cNvPr id="23" name="Rectangle 22"/>
          <cdr:cNvSpPr/>
        </cdr:nvSpPr>
        <cdr:spPr>
          <a:xfrm xmlns:a="http://schemas.openxmlformats.org/drawingml/2006/main">
            <a:off x="447262" y="5592054"/>
            <a:ext cx="871267" cy="387988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6350">
            <a:solidFill>
              <a:schemeClr val="tx1"/>
            </a:solidFill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n-US"/>
          </a:p>
        </cdr:txBody>
      </cdr:sp>
      <cdr:grpSp>
        <cdr:nvGrpSpPr>
          <cdr:cNvPr id="74" name="Group 27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2192922" y="5592055"/>
            <a:ext cx="3099664" cy="390836"/>
            <a:chOff x="2192922" y="5592055"/>
            <a:chExt cx="3099664" cy="390836"/>
          </a:xfrm>
        </cdr:grpSpPr>
      </cdr:grpSp>
      <cdr:grpSp>
        <cdr:nvGrpSpPr>
          <cdr:cNvPr id="10704" name="Group 27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2192922" y="5592055"/>
            <a:ext cx="3099664" cy="390836"/>
            <a:chOff x="2192922" y="5592055"/>
            <a:chExt cx="3099664" cy="390836"/>
          </a:xfrm>
        </cdr:grpSpPr>
        <cdr:sp macro="" textlink="">
          <cdr:nvSpPr>
            <cdr:cNvPr id="21" name="Rectangle 20"/>
            <cdr:cNvSpPr/>
          </cdr:nvSpPr>
          <cdr:spPr>
            <a:xfrm xmlns:a="http://schemas.openxmlformats.org/drawingml/2006/main">
              <a:off x="2194192" y="5592055"/>
              <a:ext cx="2147857" cy="198546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 w="6350">
              <a:solidFill>
                <a:schemeClr val="tx1"/>
              </a:solidFill>
            </a:ln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en-US"/>
            </a:p>
          </cdr:txBody>
        </cdr:sp>
        <cdr:grpSp>
          <cdr:nvGrpSpPr>
            <cdr:cNvPr id="80" name="Group 26"/>
            <cdr:cNvGrpSpPr>
              <a:grpSpLocks xmlns:a="http://schemas.openxmlformats.org/drawingml/2006/main"/>
            </cdr:cNvGrpSpPr>
          </cdr:nvGrpSpPr>
          <cdr:grpSpPr bwMode="auto">
            <a:xfrm xmlns:a="http://schemas.openxmlformats.org/drawingml/2006/main">
              <a:off x="2192922" y="5792364"/>
              <a:ext cx="2147578" cy="190527"/>
              <a:chOff x="2192922" y="5792364"/>
              <a:chExt cx="2147578" cy="190527"/>
            </a:xfrm>
          </cdr:grpSpPr>
        </cdr:grpSp>
        <cdr:grpSp>
          <cdr:nvGrpSpPr>
            <cdr:cNvPr id="10714" name="Group 26"/>
            <cdr:cNvGrpSpPr>
              <a:grpSpLocks xmlns:a="http://schemas.openxmlformats.org/drawingml/2006/main"/>
            </cdr:cNvGrpSpPr>
          </cdr:nvGrpSpPr>
          <cdr:grpSpPr bwMode="auto">
            <a:xfrm xmlns:a="http://schemas.openxmlformats.org/drawingml/2006/main">
              <a:off x="2192922" y="5792364"/>
              <a:ext cx="2147578" cy="190527"/>
              <a:chOff x="2192922" y="5792364"/>
              <a:chExt cx="2147578" cy="190527"/>
            </a:xfrm>
          </cdr:grpSpPr>
          <cdr:sp macro="" textlink="">
            <cdr:nvSpPr>
              <cdr:cNvPr id="32" name="Rectangle 31"/>
              <cdr:cNvSpPr/>
            </cdr:nvSpPr>
            <cdr:spPr>
              <a:xfrm xmlns:a="http://schemas.openxmlformats.org/drawingml/2006/main">
                <a:off x="2192922" y="5792365"/>
                <a:ext cx="407867" cy="189044"/>
              </a:xfrm>
              <a:prstGeom xmlns:a="http://schemas.openxmlformats.org/drawingml/2006/main" prst="rect">
                <a:avLst/>
              </a:prstGeom>
              <a:noFill xmlns:a="http://schemas.openxmlformats.org/drawingml/2006/main"/>
              <a:ln xmlns:a="http://schemas.openxmlformats.org/drawingml/2006/main" w="6350">
                <a:solidFill>
                  <a:schemeClr val="tx1"/>
                </a:solidFill>
              </a:ln>
            </cdr:spPr>
            <cdr:style>
              <a:lnRef xmlns:a="http://schemas.openxmlformats.org/drawingml/2006/main" idx="2">
                <a:schemeClr val="accent1">
                  <a:shade val="50000"/>
                </a:schemeClr>
              </a:lnRef>
              <a:fillRef xmlns:a="http://schemas.openxmlformats.org/drawingml/2006/main" idx="1">
                <a:schemeClr val="accent1"/>
              </a:fillRef>
              <a:effectRef xmlns:a="http://schemas.openxmlformats.org/drawingml/2006/main" idx="0">
                <a:schemeClr val="accent1"/>
              </a:effectRef>
              <a:fontRef xmlns:a="http://schemas.openxmlformats.org/drawingml/2006/main" idx="minor">
                <a:schemeClr val="lt1"/>
              </a:fontRef>
            </cdr:style>
            <cdr:txBody>
              <a:bodyPr xmlns:a="http://schemas.openxmlformats.org/drawingml/2006/main"/>
              <a:lstStyle xmlns:a="http://schemas.openxmlformats.org/drawingml/2006/main"/>
              <a:p xmlns:a="http://schemas.openxmlformats.org/drawingml/2006/main">
                <a:endParaRPr lang="en-US"/>
              </a:p>
            </cdr:txBody>
          </cdr:sp>
          <cdr:sp macro="" textlink="">
            <cdr:nvSpPr>
              <cdr:cNvPr id="33" name="Rectangle 32"/>
              <cdr:cNvSpPr/>
            </cdr:nvSpPr>
            <cdr:spPr>
              <a:xfrm xmlns:a="http://schemas.openxmlformats.org/drawingml/2006/main">
                <a:off x="2602992" y="5792364"/>
                <a:ext cx="472802" cy="189045"/>
              </a:xfrm>
              <a:prstGeom xmlns:a="http://schemas.openxmlformats.org/drawingml/2006/main" prst="rect">
                <a:avLst/>
              </a:prstGeom>
              <a:noFill xmlns:a="http://schemas.openxmlformats.org/drawingml/2006/main"/>
              <a:ln xmlns:a="http://schemas.openxmlformats.org/drawingml/2006/main" w="6350">
                <a:solidFill>
                  <a:schemeClr val="tx1"/>
                </a:solidFill>
              </a:ln>
            </cdr:spPr>
            <cdr:style>
              <a:lnRef xmlns:a="http://schemas.openxmlformats.org/drawingml/2006/main" idx="2">
                <a:schemeClr val="accent1">
                  <a:shade val="50000"/>
                </a:schemeClr>
              </a:lnRef>
              <a:fillRef xmlns:a="http://schemas.openxmlformats.org/drawingml/2006/main" idx="1">
                <a:schemeClr val="accent1"/>
              </a:fillRef>
              <a:effectRef xmlns:a="http://schemas.openxmlformats.org/drawingml/2006/main" idx="0">
                <a:schemeClr val="accent1"/>
              </a:effectRef>
              <a:fontRef xmlns:a="http://schemas.openxmlformats.org/drawingml/2006/main" idx="minor">
                <a:schemeClr val="lt1"/>
              </a:fontRef>
            </cdr:style>
            <cdr:txBody>
              <a:bodyPr xmlns:a="http://schemas.openxmlformats.org/drawingml/2006/main"/>
              <a:lstStyle xmlns:a="http://schemas.openxmlformats.org/drawingml/2006/main"/>
              <a:p xmlns:a="http://schemas.openxmlformats.org/drawingml/2006/main">
                <a:endParaRPr lang="en-US"/>
              </a:p>
            </cdr:txBody>
          </cdr:sp>
          <cdr:sp macro="" textlink="">
            <cdr:nvSpPr>
              <cdr:cNvPr id="34" name="Rectangle 33"/>
              <cdr:cNvSpPr/>
            </cdr:nvSpPr>
            <cdr:spPr>
              <a:xfrm xmlns:a="http://schemas.openxmlformats.org/drawingml/2006/main">
                <a:off x="3073554" y="5792365"/>
                <a:ext cx="376309" cy="189046"/>
              </a:xfrm>
              <a:prstGeom xmlns:a="http://schemas.openxmlformats.org/drawingml/2006/main" prst="rect">
                <a:avLst/>
              </a:prstGeom>
              <a:noFill xmlns:a="http://schemas.openxmlformats.org/drawingml/2006/main"/>
              <a:ln xmlns:a="http://schemas.openxmlformats.org/drawingml/2006/main" w="6350">
                <a:solidFill>
                  <a:schemeClr val="tx1"/>
                </a:solidFill>
              </a:ln>
            </cdr:spPr>
            <cdr:style>
              <a:lnRef xmlns:a="http://schemas.openxmlformats.org/drawingml/2006/main" idx="2">
                <a:schemeClr val="accent1">
                  <a:shade val="50000"/>
                </a:schemeClr>
              </a:lnRef>
              <a:fillRef xmlns:a="http://schemas.openxmlformats.org/drawingml/2006/main" idx="1">
                <a:schemeClr val="accent1"/>
              </a:fillRef>
              <a:effectRef xmlns:a="http://schemas.openxmlformats.org/drawingml/2006/main" idx="0">
                <a:schemeClr val="accent1"/>
              </a:effectRef>
              <a:fontRef xmlns:a="http://schemas.openxmlformats.org/drawingml/2006/main" idx="minor">
                <a:schemeClr val="lt1"/>
              </a:fontRef>
            </cdr:style>
            <cdr:txBody>
              <a:bodyPr xmlns:a="http://schemas.openxmlformats.org/drawingml/2006/main"/>
              <a:lstStyle xmlns:a="http://schemas.openxmlformats.org/drawingml/2006/main"/>
              <a:p xmlns:a="http://schemas.openxmlformats.org/drawingml/2006/main">
                <a:endParaRPr lang="en-US"/>
              </a:p>
            </cdr:txBody>
          </cdr:sp>
          <cdr:sp macro="" textlink="">
            <cdr:nvSpPr>
              <cdr:cNvPr id="35" name="Rectangle 34"/>
              <cdr:cNvSpPr/>
            </cdr:nvSpPr>
            <cdr:spPr>
              <a:xfrm xmlns:a="http://schemas.openxmlformats.org/drawingml/2006/main">
                <a:off x="3448833" y="5792365"/>
                <a:ext cx="428535" cy="187678"/>
              </a:xfrm>
              <a:prstGeom xmlns:a="http://schemas.openxmlformats.org/drawingml/2006/main" prst="rect">
                <a:avLst/>
              </a:prstGeom>
              <a:noFill xmlns:a="http://schemas.openxmlformats.org/drawingml/2006/main"/>
              <a:ln xmlns:a="http://schemas.openxmlformats.org/drawingml/2006/main" w="6350">
                <a:solidFill>
                  <a:schemeClr val="tx1"/>
                </a:solidFill>
              </a:ln>
            </cdr:spPr>
            <cdr:style>
              <a:lnRef xmlns:a="http://schemas.openxmlformats.org/drawingml/2006/main" idx="2">
                <a:schemeClr val="accent1">
                  <a:shade val="50000"/>
                </a:schemeClr>
              </a:lnRef>
              <a:fillRef xmlns:a="http://schemas.openxmlformats.org/drawingml/2006/main" idx="1">
                <a:schemeClr val="accent1"/>
              </a:fillRef>
              <a:effectRef xmlns:a="http://schemas.openxmlformats.org/drawingml/2006/main" idx="0">
                <a:schemeClr val="accent1"/>
              </a:effectRef>
              <a:fontRef xmlns:a="http://schemas.openxmlformats.org/drawingml/2006/main" idx="minor">
                <a:schemeClr val="lt1"/>
              </a:fontRef>
            </cdr:style>
            <cdr:txBody>
              <a:bodyPr xmlns:a="http://schemas.openxmlformats.org/drawingml/2006/main"/>
              <a:lstStyle xmlns:a="http://schemas.openxmlformats.org/drawingml/2006/main"/>
              <a:p xmlns:a="http://schemas.openxmlformats.org/drawingml/2006/main">
                <a:endParaRPr lang="en-US"/>
              </a:p>
            </cdr:txBody>
          </cdr:sp>
          <cdr:sp macro="" textlink="">
            <cdr:nvSpPr>
              <cdr:cNvPr id="36" name="Rectangle 35"/>
              <cdr:cNvSpPr/>
            </cdr:nvSpPr>
            <cdr:spPr>
              <a:xfrm xmlns:a="http://schemas.openxmlformats.org/drawingml/2006/main">
                <a:off x="3879054" y="5792391"/>
                <a:ext cx="461446" cy="190500"/>
              </a:xfrm>
              <a:prstGeom xmlns:a="http://schemas.openxmlformats.org/drawingml/2006/main" prst="rect">
                <a:avLst/>
              </a:prstGeom>
              <a:noFill xmlns:a="http://schemas.openxmlformats.org/drawingml/2006/main"/>
              <a:ln xmlns:a="http://schemas.openxmlformats.org/drawingml/2006/main" w="6350">
                <a:solidFill>
                  <a:schemeClr val="tx1"/>
                </a:solidFill>
              </a:ln>
            </cdr:spPr>
            <cdr:style>
              <a:lnRef xmlns:a="http://schemas.openxmlformats.org/drawingml/2006/main" idx="2">
                <a:schemeClr val="accent1">
                  <a:shade val="50000"/>
                </a:schemeClr>
              </a:lnRef>
              <a:fillRef xmlns:a="http://schemas.openxmlformats.org/drawingml/2006/main" idx="1">
                <a:schemeClr val="accent1"/>
              </a:fillRef>
              <a:effectRef xmlns:a="http://schemas.openxmlformats.org/drawingml/2006/main" idx="0">
                <a:schemeClr val="accent1"/>
              </a:effectRef>
              <a:fontRef xmlns:a="http://schemas.openxmlformats.org/drawingml/2006/main" idx="minor">
                <a:schemeClr val="lt1"/>
              </a:fontRef>
            </cdr:style>
            <cdr:txBody>
              <a:bodyPr xmlns:a="http://schemas.openxmlformats.org/drawingml/2006/main"/>
              <a:lstStyle xmlns:a="http://schemas.openxmlformats.org/drawingml/2006/main"/>
              <a:p xmlns:a="http://schemas.openxmlformats.org/drawingml/2006/main">
                <a:endParaRPr lang="en-US"/>
              </a:p>
            </cdr:txBody>
          </cdr:sp>
        </cdr:grpSp>
      </cdr:grpSp>
      <cdr:grpSp>
        <cdr:nvGrpSpPr>
          <cdr:cNvPr id="78" name="Group 36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4339239" y="5592597"/>
            <a:ext cx="2162540" cy="390621"/>
            <a:chOff x="4339239" y="5592597"/>
            <a:chExt cx="2162540" cy="390621"/>
          </a:xfrm>
        </cdr:grpSpPr>
      </cdr:grpSp>
      <cdr:grpSp>
        <cdr:nvGrpSpPr>
          <cdr:cNvPr id="10706" name="Group 36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4339239" y="5592597"/>
            <a:ext cx="2162540" cy="390621"/>
            <a:chOff x="4339239" y="5592597"/>
            <a:chExt cx="2162540" cy="390621"/>
          </a:xfrm>
        </cdr:grpSpPr>
        <cdr:sp macro="" textlink="">
          <cdr:nvSpPr>
            <cdr:cNvPr id="3" name="Rectangle 2"/>
            <cdr:cNvSpPr/>
          </cdr:nvSpPr>
          <cdr:spPr>
            <a:xfrm xmlns:a="http://schemas.openxmlformats.org/drawingml/2006/main">
              <a:off x="5743799" y="5794546"/>
              <a:ext cx="347564" cy="188343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 w="6350">
              <a:solidFill>
                <a:schemeClr val="tx1"/>
              </a:solidFill>
            </a:ln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 vertOverflow="clip"/>
            <a:lstStyle xmlns:a="http://schemas.openxmlformats.org/drawingml/2006/main"/>
            <a:p xmlns:a="http://schemas.openxmlformats.org/drawingml/2006/main">
              <a:endParaRPr lang="en-US"/>
            </a:p>
          </cdr:txBody>
        </cdr:sp>
        <cdr:sp macro="" textlink="">
          <cdr:nvSpPr>
            <cdr:cNvPr id="19" name="Rectangle 18"/>
            <cdr:cNvSpPr/>
          </cdr:nvSpPr>
          <cdr:spPr>
            <a:xfrm xmlns:a="http://schemas.openxmlformats.org/drawingml/2006/main">
              <a:off x="5201449" y="5789820"/>
              <a:ext cx="542480" cy="191151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 w="6350">
              <a:solidFill>
                <a:schemeClr val="tx1"/>
              </a:solidFill>
            </a:ln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en-US"/>
            </a:p>
          </cdr:txBody>
        </cdr:sp>
        <cdr:sp macro="" textlink="">
          <cdr:nvSpPr>
            <cdr:cNvPr id="20" name="Rectangle 19"/>
            <cdr:cNvSpPr/>
          </cdr:nvSpPr>
          <cdr:spPr>
            <a:xfrm xmlns:a="http://schemas.openxmlformats.org/drawingml/2006/main">
              <a:off x="4339239" y="5789505"/>
              <a:ext cx="430643" cy="190539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 w="6350">
              <a:solidFill>
                <a:schemeClr val="tx1"/>
              </a:solidFill>
            </a:ln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en-US"/>
            </a:p>
          </cdr:txBody>
        </cdr:sp>
        <cdr:sp macro="" textlink="">
          <cdr:nvSpPr>
            <cdr:cNvPr id="41" name="Rectangle 40"/>
            <cdr:cNvSpPr/>
          </cdr:nvSpPr>
          <cdr:spPr>
            <a:xfrm xmlns:a="http://schemas.openxmlformats.org/drawingml/2006/main">
              <a:off x="4762505" y="5792391"/>
              <a:ext cx="438944" cy="190827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 w="6350">
              <a:solidFill>
                <a:schemeClr val="tx1"/>
              </a:solidFill>
            </a:ln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en-US"/>
            </a:p>
          </cdr:txBody>
        </cdr:sp>
        <cdr:sp macro="" textlink="">
          <cdr:nvSpPr>
            <cdr:cNvPr id="42" name="Rectangle 41"/>
            <cdr:cNvSpPr/>
          </cdr:nvSpPr>
          <cdr:spPr>
            <a:xfrm xmlns:a="http://schemas.openxmlformats.org/drawingml/2006/main">
              <a:off x="4340500" y="5592597"/>
              <a:ext cx="2161279" cy="197222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 w="6350">
              <a:solidFill>
                <a:schemeClr val="tx1"/>
              </a:solidFill>
            </a:ln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en-US"/>
            </a:p>
          </cdr:txBody>
        </cdr:sp>
      </cdr:grpSp>
    </cdr:grpSp>
  </cdr:relSizeAnchor>
  <cdr:relSizeAnchor xmlns:cdr="http://schemas.openxmlformats.org/drawingml/2006/chartDrawing">
    <cdr:from>
      <cdr:x>0.05578</cdr:x>
      <cdr:y>0.88776</cdr:y>
    </cdr:from>
    <cdr:to>
      <cdr:x>0.85896</cdr:x>
      <cdr:y>0.95134</cdr:y>
    </cdr:to>
    <cdr:grpSp>
      <cdr:nvGrpSpPr>
        <cdr:cNvPr id="68" name="Group 2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83487" y="5589359"/>
          <a:ext cx="6961764" cy="400301"/>
          <a:chOff x="531213" y="5587532"/>
          <a:chExt cx="6920887" cy="403554"/>
        </a:xfrm>
      </cdr:grpSpPr>
      <cdr:sp macro="" textlink="">
        <cdr:nvSpPr>
          <cdr:cNvPr id="2" name="TextBox 1"/>
          <cdr:cNvSpPr txBox="1"/>
        </cdr:nvSpPr>
        <cdr:spPr>
          <a:xfrm xmlns:a="http://schemas.openxmlformats.org/drawingml/2006/main">
            <a:off x="1386010" y="5679291"/>
            <a:ext cx="727112" cy="250533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/>
          <a:lstStyle xmlns:a="http://schemas.openxmlformats.org/drawingml/2006/main"/>
          <a:p xmlns:a="http://schemas.openxmlformats.org/drawingml/2006/main">
            <a:r>
              <a:rPr lang="en-US" sz="900" b="1" i="0" u="none" strike="noStrike" kern="1200" baseline="0">
                <a:solidFill>
                  <a:srgbClr val="000000"/>
                </a:solidFill>
                <a:latin typeface="Helv"/>
                <a:ea typeface="Helv"/>
                <a:cs typeface="Helv"/>
              </a:rPr>
              <a:t>Cobbles</a:t>
            </a:r>
          </a:p>
        </cdr:txBody>
      </cdr:sp>
      <cdr:sp macro="" textlink="">
        <cdr:nvSpPr>
          <cdr:cNvPr id="16" name="TextBox 1"/>
          <cdr:cNvSpPr txBox="1"/>
        </cdr:nvSpPr>
        <cdr:spPr>
          <a:xfrm xmlns:a="http://schemas.openxmlformats.org/drawingml/2006/main">
            <a:off x="531213" y="5674017"/>
            <a:ext cx="795995" cy="250533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n-US" sz="900" b="1" i="0" u="none" strike="noStrike" kern="1200" baseline="0">
                <a:solidFill>
                  <a:srgbClr val="000000"/>
                </a:solidFill>
                <a:latin typeface="Helv"/>
                <a:ea typeface="Helv"/>
                <a:cs typeface="Helv"/>
              </a:rPr>
              <a:t>Boulders</a:t>
            </a:r>
          </a:p>
        </cdr:txBody>
      </cdr:sp>
      <cdr:grpSp>
        <cdr:nvGrpSpPr>
          <cdr:cNvPr id="70" name="Group 24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4393302" y="5599506"/>
            <a:ext cx="1706599" cy="385627"/>
            <a:chOff x="4393302" y="5599506"/>
            <a:chExt cx="1706599" cy="385627"/>
          </a:xfrm>
        </cdr:grpSpPr>
      </cdr:grpSp>
      <cdr:grpSp>
        <cdr:nvGrpSpPr>
          <cdr:cNvPr id="10687" name="Group 24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4393302" y="5599506"/>
            <a:ext cx="1706599" cy="385627"/>
            <a:chOff x="4393302" y="5599506"/>
            <a:chExt cx="1706599" cy="385627"/>
          </a:xfrm>
        </cdr:grpSpPr>
        <cdr:sp macro="" textlink="">
          <cdr:nvSpPr>
            <cdr:cNvPr id="17" name="TextBox 1"/>
            <cdr:cNvSpPr txBox="1"/>
          </cdr:nvSpPr>
          <cdr:spPr>
            <a:xfrm xmlns:a="http://schemas.openxmlformats.org/drawingml/2006/main">
              <a:off x="5033486" y="5599506"/>
              <a:ext cx="713017" cy="204858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Sand</a:t>
              </a:r>
            </a:p>
          </cdr:txBody>
        </cdr:sp>
        <cdr:sp macro="" textlink="">
          <cdr:nvSpPr>
            <cdr:cNvPr id="43" name="TextBox 1"/>
            <cdr:cNvSpPr txBox="1"/>
          </cdr:nvSpPr>
          <cdr:spPr>
            <a:xfrm xmlns:a="http://schemas.openxmlformats.org/drawingml/2006/main">
              <a:off x="4393302" y="5795567"/>
              <a:ext cx="346846" cy="18956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VC</a:t>
              </a:r>
            </a:p>
          </cdr:txBody>
        </cdr:sp>
        <cdr:sp macro="" textlink="">
          <cdr:nvSpPr>
            <cdr:cNvPr id="45" name="TextBox 1"/>
            <cdr:cNvSpPr txBox="1"/>
          </cdr:nvSpPr>
          <cdr:spPr>
            <a:xfrm xmlns:a="http://schemas.openxmlformats.org/drawingml/2006/main">
              <a:off x="4810284" y="5795532"/>
              <a:ext cx="346846" cy="18956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C</a:t>
              </a:r>
            </a:p>
          </cdr:txBody>
        </cdr:sp>
        <cdr:sp macro="" textlink="">
          <cdr:nvSpPr>
            <cdr:cNvPr id="47" name="TextBox 1"/>
            <cdr:cNvSpPr txBox="1"/>
          </cdr:nvSpPr>
          <cdr:spPr>
            <a:xfrm xmlns:a="http://schemas.openxmlformats.org/drawingml/2006/main">
              <a:off x="5283229" y="5787500"/>
              <a:ext cx="346846" cy="18956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M</a:t>
              </a:r>
            </a:p>
          </cdr:txBody>
        </cdr:sp>
        <cdr:sp macro="" textlink="">
          <cdr:nvSpPr>
            <cdr:cNvPr id="49" name="TextBox 1"/>
            <cdr:cNvSpPr txBox="1"/>
          </cdr:nvSpPr>
          <cdr:spPr>
            <a:xfrm xmlns:a="http://schemas.openxmlformats.org/drawingml/2006/main">
              <a:off x="5742794" y="5809680"/>
              <a:ext cx="357107" cy="172059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F</a:t>
              </a:r>
            </a:p>
          </cdr:txBody>
        </cdr:sp>
      </cdr:grpSp>
      <cdr:grpSp>
        <cdr:nvGrpSpPr>
          <cdr:cNvPr id="72" name="Group 23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2229461" y="5593973"/>
            <a:ext cx="2034156" cy="391160"/>
            <a:chOff x="2229461" y="5593973"/>
            <a:chExt cx="2034156" cy="391160"/>
          </a:xfrm>
        </cdr:grpSpPr>
      </cdr:grpSp>
      <cdr:grpSp>
        <cdr:nvGrpSpPr>
          <cdr:cNvPr id="10689" name="Group 23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2229461" y="5593973"/>
            <a:ext cx="2034156" cy="391160"/>
            <a:chOff x="2229461" y="5593973"/>
            <a:chExt cx="2034156" cy="391160"/>
          </a:xfrm>
        </cdr:grpSpPr>
        <cdr:sp macro="" textlink="">
          <cdr:nvSpPr>
            <cdr:cNvPr id="12" name="TextBox 1"/>
            <cdr:cNvSpPr txBox="1"/>
          </cdr:nvSpPr>
          <cdr:spPr>
            <a:xfrm xmlns:a="http://schemas.openxmlformats.org/drawingml/2006/main">
              <a:off x="2941335" y="5593973"/>
              <a:ext cx="713017" cy="221269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Gravel</a:t>
              </a:r>
            </a:p>
          </cdr:txBody>
        </cdr:sp>
        <cdr:sp macro="" textlink="">
          <cdr:nvSpPr>
            <cdr:cNvPr id="14" name="TextBox 1"/>
            <cdr:cNvSpPr txBox="1"/>
          </cdr:nvSpPr>
          <cdr:spPr>
            <a:xfrm xmlns:a="http://schemas.openxmlformats.org/drawingml/2006/main">
              <a:off x="2229461" y="5793291"/>
              <a:ext cx="366826" cy="18956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VC</a:t>
              </a:r>
            </a:p>
          </cdr:txBody>
        </cdr:sp>
        <cdr:sp macro="" textlink="">
          <cdr:nvSpPr>
            <cdr:cNvPr id="44" name="TextBox 1"/>
            <cdr:cNvSpPr txBox="1"/>
          </cdr:nvSpPr>
          <cdr:spPr>
            <a:xfrm xmlns:a="http://schemas.openxmlformats.org/drawingml/2006/main">
              <a:off x="2677712" y="5795532"/>
              <a:ext cx="346846" cy="18956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C</a:t>
              </a:r>
            </a:p>
          </cdr:txBody>
        </cdr:sp>
        <cdr:sp macro="" textlink="">
          <cdr:nvSpPr>
            <cdr:cNvPr id="46" name="TextBox 1"/>
            <cdr:cNvSpPr txBox="1"/>
          </cdr:nvSpPr>
          <cdr:spPr>
            <a:xfrm xmlns:a="http://schemas.openxmlformats.org/drawingml/2006/main">
              <a:off x="3088790" y="5795531"/>
              <a:ext cx="346846" cy="18956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M</a:t>
              </a:r>
            </a:p>
          </cdr:txBody>
        </cdr:sp>
        <cdr:sp macro="" textlink="">
          <cdr:nvSpPr>
            <cdr:cNvPr id="48" name="TextBox 1"/>
            <cdr:cNvSpPr txBox="1"/>
          </cdr:nvSpPr>
          <cdr:spPr>
            <a:xfrm xmlns:a="http://schemas.openxmlformats.org/drawingml/2006/main">
              <a:off x="3493805" y="5795567"/>
              <a:ext cx="346846" cy="18956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F</a:t>
              </a:r>
            </a:p>
          </cdr:txBody>
        </cdr:sp>
        <cdr:sp macro="" textlink="">
          <cdr:nvSpPr>
            <cdr:cNvPr id="50" name="TextBox 1"/>
            <cdr:cNvSpPr txBox="1"/>
          </cdr:nvSpPr>
          <cdr:spPr>
            <a:xfrm xmlns:a="http://schemas.openxmlformats.org/drawingml/2006/main">
              <a:off x="3916771" y="5789578"/>
              <a:ext cx="346846" cy="18956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VF</a:t>
              </a:r>
            </a:p>
          </cdr:txBody>
        </cdr:sp>
      </cdr:grpSp>
    </cdr:grpSp>
  </cdr:relSizeAnchor>
  <cdr:relSizeAnchor xmlns:cdr="http://schemas.openxmlformats.org/drawingml/2006/chartDrawing">
    <cdr:from>
      <cdr:x>0.81519</cdr:x>
      <cdr:y>0.82888</cdr:y>
    </cdr:from>
    <cdr:to>
      <cdr:x>0.84251</cdr:x>
      <cdr:y>0.85614</cdr:y>
    </cdr:to>
    <cdr:sp macro="" textlink="">
      <cdr:nvSpPr>
        <cdr:cNvPr id="75" name="Text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062481" y="5210726"/>
          <a:ext cx="236668" cy="17139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0.02</a:t>
          </a:r>
          <a:endParaRPr lang="en-US"/>
        </a:p>
      </cdr:txBody>
    </cdr:sp>
  </cdr:relSizeAnchor>
  <cdr:relSizeAnchor xmlns:cdr="http://schemas.openxmlformats.org/drawingml/2006/chartDrawing">
    <cdr:from>
      <cdr:x>0.75061</cdr:x>
      <cdr:y>0.8289</cdr:y>
    </cdr:from>
    <cdr:to>
      <cdr:x>0.77792</cdr:x>
      <cdr:y>0.85616</cdr:y>
    </cdr:to>
    <cdr:sp macro="" textlink="">
      <cdr:nvSpPr>
        <cdr:cNvPr id="76" name="Text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502952" y="5210865"/>
          <a:ext cx="236668" cy="17139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0.05</a:t>
          </a:r>
          <a:endParaRPr lang="en-US"/>
        </a:p>
      </cdr:txBody>
    </cdr:sp>
  </cdr:relSizeAnchor>
  <cdr:relSizeAnchor xmlns:cdr="http://schemas.openxmlformats.org/drawingml/2006/chartDrawing">
    <cdr:from>
      <cdr:x>0.70157</cdr:x>
      <cdr:y>0.91907</cdr:y>
    </cdr:from>
    <cdr:to>
      <cdr:x>0.74898</cdr:x>
      <cdr:y>0.94981</cdr:y>
    </cdr:to>
    <cdr:sp macro="" textlink="">
      <cdr:nvSpPr>
        <cdr:cNvPr id="91" name="Rectangle 90"/>
        <cdr:cNvSpPr/>
      </cdr:nvSpPr>
      <cdr:spPr bwMode="auto">
        <a:xfrm xmlns:a="http://schemas.openxmlformats.org/drawingml/2006/main">
          <a:off x="6078141" y="5777706"/>
          <a:ext cx="410765" cy="1932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0.70744</cdr:x>
      <cdr:y>0.92001</cdr:y>
    </cdr:from>
    <cdr:to>
      <cdr:x>0.74757</cdr:x>
      <cdr:y>0.95</cdr:y>
    </cdr:to>
    <cdr:sp macro="" textlink="">
      <cdr:nvSpPr>
        <cdr:cNvPr id="92" name="TextBox 1"/>
        <cdr:cNvSpPr txBox="1"/>
      </cdr:nvSpPr>
      <cdr:spPr bwMode="auto">
        <a:xfrm xmlns:a="http://schemas.openxmlformats.org/drawingml/2006/main">
          <a:off x="6128941" y="5783659"/>
          <a:ext cx="347754" cy="1884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900" b="1" i="0" u="none" strike="noStrike" kern="1200" baseline="0">
              <a:solidFill>
                <a:srgbClr val="000000"/>
              </a:solidFill>
              <a:latin typeface="Helv"/>
              <a:ea typeface="Helv"/>
              <a:cs typeface="Helv"/>
            </a:rPr>
            <a:t>VF</a:t>
          </a:r>
        </a:p>
      </cdr:txBody>
    </cdr:sp>
  </cdr:relSizeAnchor>
  <cdr:relSizeAnchor xmlns:cdr="http://schemas.openxmlformats.org/drawingml/2006/chartDrawing">
    <cdr:from>
      <cdr:x>0.74877</cdr:x>
      <cdr:y>0.88836</cdr:y>
    </cdr:from>
    <cdr:to>
      <cdr:x>0.87838</cdr:x>
      <cdr:y>0.94976</cdr:y>
    </cdr:to>
    <cdr:sp macro="" textlink="">
      <cdr:nvSpPr>
        <cdr:cNvPr id="93" name="Rectangle 92"/>
        <cdr:cNvSpPr/>
      </cdr:nvSpPr>
      <cdr:spPr bwMode="auto">
        <a:xfrm xmlns:a="http://schemas.openxmlformats.org/drawingml/2006/main">
          <a:off x="6487026" y="5584658"/>
          <a:ext cx="1122949" cy="38601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0.77083</cdr:x>
      <cdr:y>0.90202</cdr:y>
    </cdr:from>
    <cdr:to>
      <cdr:x>0.85335</cdr:x>
      <cdr:y>0.93442</cdr:y>
    </cdr:to>
    <cdr:sp macro="" textlink="">
      <cdr:nvSpPr>
        <cdr:cNvPr id="108" name="TextBox 1"/>
        <cdr:cNvSpPr txBox="1"/>
      </cdr:nvSpPr>
      <cdr:spPr bwMode="auto">
        <a:xfrm xmlns:a="http://schemas.openxmlformats.org/drawingml/2006/main">
          <a:off x="6678194" y="5670551"/>
          <a:ext cx="714883" cy="2036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900" b="1" i="0" u="none" strike="noStrike" kern="1200" baseline="0">
              <a:solidFill>
                <a:srgbClr val="000000"/>
              </a:solidFill>
              <a:latin typeface="Helv"/>
              <a:ea typeface="Helv"/>
              <a:cs typeface="Helv"/>
            </a:rPr>
            <a:t>Silt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s/SWW-T31231%20Susitna_new_July2013/TributarySedimentModels/GoldCreek/Sediment%20Data/Sediment_count_Gold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diment Gradation-cht"/>
      <sheetName val="Calculations"/>
      <sheetName val="Summary"/>
      <sheetName val="Sed Gradation Lines"/>
      <sheetName val="Transport Rating curves"/>
      <sheetName val="HEC RAS results"/>
    </sheetNames>
    <sheetDataSet>
      <sheetData sheetId="0" refreshError="1"/>
      <sheetData sheetId="1"/>
      <sheetData sheetId="2"/>
      <sheetData sheetId="3">
        <row r="5">
          <cell r="O5">
            <v>256</v>
          </cell>
          <cell r="P5">
            <v>0</v>
          </cell>
        </row>
        <row r="6">
          <cell r="O6">
            <v>256</v>
          </cell>
          <cell r="P6">
            <v>50</v>
          </cell>
        </row>
        <row r="7">
          <cell r="O7">
            <v>256</v>
          </cell>
          <cell r="P7">
            <v>100</v>
          </cell>
        </row>
        <row r="9">
          <cell r="O9">
            <v>64</v>
          </cell>
          <cell r="P9">
            <v>0</v>
          </cell>
        </row>
        <row r="10">
          <cell r="O10">
            <v>64</v>
          </cell>
          <cell r="P10">
            <v>50</v>
          </cell>
        </row>
        <row r="11">
          <cell r="O11">
            <v>64</v>
          </cell>
          <cell r="P11">
            <v>100</v>
          </cell>
        </row>
        <row r="12">
          <cell r="I12">
            <v>0.6</v>
          </cell>
          <cell r="J12">
            <v>0</v>
          </cell>
        </row>
        <row r="13">
          <cell r="I13">
            <v>0.6</v>
          </cell>
          <cell r="J13">
            <v>50</v>
          </cell>
          <cell r="O13">
            <v>2</v>
          </cell>
          <cell r="P13">
            <v>0</v>
          </cell>
        </row>
        <row r="14">
          <cell r="I14">
            <v>0.6</v>
          </cell>
          <cell r="J14">
            <v>100</v>
          </cell>
          <cell r="O14">
            <v>2</v>
          </cell>
          <cell r="P14">
            <v>50</v>
          </cell>
        </row>
        <row r="15">
          <cell r="O15">
            <v>2</v>
          </cell>
          <cell r="P15">
            <v>100</v>
          </cell>
        </row>
        <row r="17">
          <cell r="O17">
            <v>0.5</v>
          </cell>
          <cell r="P17">
            <v>0</v>
          </cell>
        </row>
        <row r="18">
          <cell r="O18">
            <v>0.5</v>
          </cell>
          <cell r="P18">
            <v>50</v>
          </cell>
        </row>
        <row r="19">
          <cell r="O19">
            <v>0.5</v>
          </cell>
          <cell r="P19">
            <v>100</v>
          </cell>
        </row>
        <row r="20">
          <cell r="I20">
            <v>0.3</v>
          </cell>
          <cell r="J20">
            <v>0</v>
          </cell>
        </row>
        <row r="21">
          <cell r="I21">
            <v>0.3</v>
          </cell>
          <cell r="J21">
            <v>50</v>
          </cell>
          <cell r="O21">
            <v>0.25</v>
          </cell>
          <cell r="P21">
            <v>0</v>
          </cell>
        </row>
        <row r="22">
          <cell r="I22">
            <v>0.3</v>
          </cell>
          <cell r="J22">
            <v>100</v>
          </cell>
          <cell r="O22">
            <v>0.25</v>
          </cell>
          <cell r="P22">
            <v>50</v>
          </cell>
        </row>
        <row r="23">
          <cell r="O23">
            <v>0.25</v>
          </cell>
          <cell r="P23">
            <v>100</v>
          </cell>
        </row>
        <row r="25">
          <cell r="O25">
            <v>6.2E-2</v>
          </cell>
          <cell r="P25">
            <v>0</v>
          </cell>
        </row>
        <row r="26">
          <cell r="O26">
            <v>6.2E-2</v>
          </cell>
          <cell r="P26">
            <v>50</v>
          </cell>
        </row>
        <row r="27">
          <cell r="O27">
            <v>6.2E-2</v>
          </cell>
          <cell r="P27">
            <v>100</v>
          </cell>
        </row>
      </sheetData>
      <sheetData sheetId="4" refreshError="1"/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P5" sqref="P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H57"/>
  <sheetViews>
    <sheetView topLeftCell="G13" workbookViewId="0">
      <selection activeCell="F7" sqref="F7"/>
    </sheetView>
  </sheetViews>
  <sheetFormatPr defaultColWidth="8.85546875" defaultRowHeight="14.25" x14ac:dyDescent="0.2"/>
  <cols>
    <col min="1" max="1" width="8.85546875" style="1"/>
    <col min="2" max="2" width="11.7109375" style="1" customWidth="1"/>
    <col min="3" max="4" width="12.7109375" style="1" customWidth="1"/>
    <col min="5" max="5" width="14.28515625" style="1" customWidth="1"/>
    <col min="6" max="6" width="11.5703125" style="1" customWidth="1"/>
    <col min="7" max="7" width="10.28515625" style="1" customWidth="1"/>
    <col min="8" max="8" width="11.28515625" style="1" customWidth="1"/>
    <col min="9" max="9" width="12.28515625" style="1" customWidth="1"/>
    <col min="10" max="10" width="12.7109375" style="1" customWidth="1"/>
    <col min="11" max="12" width="9.140625" style="1" customWidth="1"/>
    <col min="13" max="13" width="8.85546875" style="1"/>
    <col min="14" max="14" width="11" style="1" customWidth="1"/>
    <col min="15" max="25" width="8.85546875" style="1"/>
    <col min="26" max="28" width="9.140625" style="1"/>
    <col min="29" max="29" width="11.140625" style="1" customWidth="1"/>
    <col min="30" max="32" width="9.140625" style="1"/>
    <col min="33" max="33" width="9.42578125" style="1" customWidth="1"/>
    <col min="34" max="16384" width="8.85546875" style="1"/>
  </cols>
  <sheetData>
    <row r="1" spans="2:34" ht="23.25" x14ac:dyDescent="0.35">
      <c r="Z1" s="98" t="s">
        <v>4</v>
      </c>
      <c r="AA1" s="98"/>
      <c r="AB1" s="98"/>
      <c r="AC1" s="98"/>
      <c r="AD1" s="98"/>
      <c r="AE1" s="98"/>
      <c r="AF1" s="98"/>
      <c r="AG1" s="98"/>
      <c r="AH1"/>
    </row>
    <row r="2" spans="2:34" ht="23.25" x14ac:dyDescent="0.35">
      <c r="B2" s="98" t="s">
        <v>80</v>
      </c>
      <c r="C2" s="98"/>
      <c r="D2" s="98"/>
      <c r="E2" s="98"/>
      <c r="F2" s="98"/>
      <c r="G2" s="98"/>
      <c r="H2" s="98"/>
      <c r="I2" s="98"/>
      <c r="J2" s="98"/>
      <c r="Z2" s="1" t="s">
        <v>5</v>
      </c>
      <c r="AB2" s="19"/>
      <c r="AH2"/>
    </row>
    <row r="3" spans="2:34" ht="15" x14ac:dyDescent="0.25">
      <c r="B3" s="2" t="s">
        <v>7</v>
      </c>
      <c r="C3" s="2" t="s">
        <v>92</v>
      </c>
      <c r="D3" s="13"/>
      <c r="E3" s="2"/>
      <c r="F3" s="2" t="s">
        <v>0</v>
      </c>
      <c r="G3" s="2" t="s">
        <v>95</v>
      </c>
      <c r="H3" s="2"/>
      <c r="I3" s="2"/>
      <c r="J3" s="3"/>
      <c r="Z3" s="1" t="s">
        <v>8</v>
      </c>
      <c r="AB3" s="20"/>
      <c r="AD3" s="21"/>
      <c r="AE3" s="1" t="s">
        <v>6</v>
      </c>
      <c r="AH3"/>
    </row>
    <row r="4" spans="2:34" ht="15" x14ac:dyDescent="0.25">
      <c r="B4" s="4" t="s">
        <v>1</v>
      </c>
      <c r="C4" s="5"/>
      <c r="D4" s="88">
        <v>41838</v>
      </c>
      <c r="E4" s="4"/>
      <c r="F4" s="4" t="s">
        <v>81</v>
      </c>
      <c r="G4" s="4"/>
      <c r="H4" s="4">
        <v>3205188.5</v>
      </c>
      <c r="I4" s="4"/>
      <c r="J4" s="3"/>
      <c r="Z4" s="1" t="s">
        <v>9</v>
      </c>
      <c r="AB4" s="64"/>
      <c r="AH4"/>
    </row>
    <row r="5" spans="2:34" ht="15.75" thickBot="1" x14ac:dyDescent="0.3">
      <c r="B5" s="4" t="s">
        <v>2</v>
      </c>
      <c r="C5" s="4"/>
      <c r="D5" s="10" t="s">
        <v>93</v>
      </c>
      <c r="E5" s="4"/>
      <c r="F5" s="4" t="s">
        <v>82</v>
      </c>
      <c r="G5" s="9"/>
      <c r="H5" s="4">
        <v>1830847.3</v>
      </c>
      <c r="I5" s="4"/>
      <c r="J5" s="3"/>
      <c r="AB5" s="22"/>
      <c r="AH5"/>
    </row>
    <row r="6" spans="2:34" ht="15" x14ac:dyDescent="0.25">
      <c r="B6" s="4" t="s">
        <v>11</v>
      </c>
      <c r="C6" s="4"/>
      <c r="D6" s="4" t="s">
        <v>94</v>
      </c>
      <c r="E6" s="4"/>
      <c r="F6" s="8" t="s">
        <v>10</v>
      </c>
      <c r="G6" s="4"/>
      <c r="H6" s="4"/>
      <c r="I6" s="4"/>
      <c r="J6" s="3"/>
      <c r="AA6" s="99" t="s">
        <v>12</v>
      </c>
      <c r="AB6" s="100"/>
      <c r="AC6" s="100"/>
      <c r="AD6" s="101"/>
      <c r="AH6"/>
    </row>
    <row r="7" spans="2:34" ht="15" x14ac:dyDescent="0.25">
      <c r="B7" s="4" t="s">
        <v>83</v>
      </c>
      <c r="C7" s="4"/>
      <c r="D7" s="4" t="s">
        <v>98</v>
      </c>
      <c r="E7" s="4"/>
      <c r="F7" s="12" t="s">
        <v>100</v>
      </c>
      <c r="G7" s="4"/>
      <c r="H7" s="4"/>
      <c r="I7" s="4"/>
      <c r="J7" s="3"/>
      <c r="AA7" s="11"/>
      <c r="AB7" s="11"/>
      <c r="AC7" s="11"/>
      <c r="AD7" s="11"/>
      <c r="AH7"/>
    </row>
    <row r="8" spans="2:34" ht="43.5" x14ac:dyDescent="0.25">
      <c r="B8" s="80" t="s">
        <v>84</v>
      </c>
      <c r="C8" s="4"/>
      <c r="D8" s="4"/>
      <c r="E8" s="4"/>
      <c r="F8" s="7"/>
      <c r="G8" s="4"/>
      <c r="H8" s="4"/>
      <c r="I8" s="4"/>
      <c r="J8" s="3"/>
      <c r="AA8" s="23" t="s">
        <v>13</v>
      </c>
      <c r="AB8" s="23" t="s">
        <v>14</v>
      </c>
      <c r="AC8" s="24" t="s">
        <v>15</v>
      </c>
      <c r="AD8" s="24" t="s">
        <v>16</v>
      </c>
      <c r="AE8" s="24" t="s">
        <v>17</v>
      </c>
      <c r="AF8" s="24" t="s">
        <v>18</v>
      </c>
      <c r="AG8" s="24" t="s">
        <v>19</v>
      </c>
      <c r="AH8"/>
    </row>
    <row r="9" spans="2:34" ht="15" x14ac:dyDescent="0.25">
      <c r="B9" s="4"/>
      <c r="C9" s="4"/>
      <c r="D9" s="4"/>
      <c r="E9" s="4"/>
      <c r="G9" s="4" t="s">
        <v>96</v>
      </c>
      <c r="H9" s="4"/>
      <c r="I9" s="4"/>
      <c r="J9" s="3"/>
      <c r="Z9" s="65">
        <v>360</v>
      </c>
      <c r="AA9" s="25"/>
      <c r="AB9" s="25"/>
      <c r="AC9" s="25"/>
      <c r="AD9" s="26"/>
      <c r="AE9" s="27">
        <v>100</v>
      </c>
      <c r="AF9" s="27"/>
      <c r="AG9" s="28">
        <f t="shared" ref="AG9:AG14" si="0">+AE9</f>
        <v>100</v>
      </c>
      <c r="AH9"/>
    </row>
    <row r="10" spans="2:34" ht="15.75" thickBot="1" x14ac:dyDescent="0.3">
      <c r="G10" s="4" t="s">
        <v>97</v>
      </c>
      <c r="H10" s="4"/>
      <c r="I10" s="4"/>
      <c r="J10" s="3"/>
      <c r="Z10" s="65">
        <v>256</v>
      </c>
      <c r="AA10" s="25"/>
      <c r="AB10" s="25"/>
      <c r="AC10" s="29"/>
      <c r="AD10" s="26"/>
      <c r="AE10" s="27">
        <v>100</v>
      </c>
      <c r="AF10" s="27"/>
      <c r="AG10" s="28">
        <f t="shared" si="0"/>
        <v>100</v>
      </c>
      <c r="AH10"/>
    </row>
    <row r="11" spans="2:34" ht="18.75" thickBot="1" x14ac:dyDescent="0.3">
      <c r="B11" s="102" t="s">
        <v>20</v>
      </c>
      <c r="C11" s="103"/>
      <c r="D11" s="103"/>
      <c r="E11" s="104"/>
      <c r="G11" s="6"/>
      <c r="H11" s="6"/>
      <c r="I11" s="6"/>
      <c r="Z11" s="65">
        <v>180</v>
      </c>
      <c r="AA11" s="25"/>
      <c r="AB11" s="25"/>
      <c r="AC11" s="29"/>
      <c r="AD11" s="26"/>
      <c r="AE11" s="27">
        <v>100</v>
      </c>
      <c r="AF11" s="27"/>
      <c r="AG11" s="28">
        <f t="shared" si="0"/>
        <v>100</v>
      </c>
      <c r="AH11"/>
    </row>
    <row r="12" spans="2:34" ht="15" x14ac:dyDescent="0.25">
      <c r="B12" s="30" t="s">
        <v>21</v>
      </c>
      <c r="C12" s="30" t="s">
        <v>22</v>
      </c>
      <c r="D12" s="30" t="s">
        <v>23</v>
      </c>
      <c r="E12" s="30" t="s">
        <v>24</v>
      </c>
      <c r="G12" s="81"/>
      <c r="H12" s="2"/>
      <c r="I12" s="2"/>
      <c r="Z12" s="65">
        <v>128</v>
      </c>
      <c r="AA12" s="25"/>
      <c r="AB12" s="25"/>
      <c r="AC12" s="29"/>
      <c r="AD12" s="26"/>
      <c r="AE12" s="27">
        <v>100</v>
      </c>
      <c r="AF12" s="27"/>
      <c r="AG12" s="28">
        <f t="shared" si="0"/>
        <v>100</v>
      </c>
      <c r="AH12"/>
    </row>
    <row r="13" spans="2:34" ht="42.75" x14ac:dyDescent="0.25">
      <c r="B13" s="31" t="s">
        <v>25</v>
      </c>
      <c r="C13" s="32" t="s">
        <v>26</v>
      </c>
      <c r="D13" s="32" t="s">
        <v>27</v>
      </c>
      <c r="E13" s="32" t="s">
        <v>28</v>
      </c>
      <c r="F13" s="1" t="s">
        <v>85</v>
      </c>
      <c r="G13" s="82"/>
      <c r="H13" s="33"/>
      <c r="I13" s="4" t="s">
        <v>91</v>
      </c>
      <c r="Z13" s="66">
        <v>90</v>
      </c>
      <c r="AA13" s="25"/>
      <c r="AB13" s="25"/>
      <c r="AC13" s="29"/>
      <c r="AD13" s="26"/>
      <c r="AE13" s="27">
        <v>100</v>
      </c>
      <c r="AF13" s="27"/>
      <c r="AG13" s="28">
        <f t="shared" si="0"/>
        <v>100</v>
      </c>
      <c r="AH13"/>
    </row>
    <row r="14" spans="2:34" ht="15" x14ac:dyDescent="0.25">
      <c r="B14" s="31"/>
      <c r="C14" s="32"/>
      <c r="D14" s="32"/>
      <c r="E14" s="34" t="s">
        <v>29</v>
      </c>
      <c r="G14" s="14"/>
      <c r="H14" s="3"/>
      <c r="I14" s="3"/>
      <c r="Z14" s="66">
        <v>64</v>
      </c>
      <c r="AA14" s="25"/>
      <c r="AB14" s="25"/>
      <c r="AC14" s="29"/>
      <c r="AD14" s="26"/>
      <c r="AE14" s="27">
        <v>100</v>
      </c>
      <c r="AF14" s="27"/>
      <c r="AG14" s="28">
        <f t="shared" si="0"/>
        <v>100</v>
      </c>
      <c r="AH14"/>
    </row>
    <row r="15" spans="2:34" ht="15" x14ac:dyDescent="0.25">
      <c r="B15" s="35">
        <v>1</v>
      </c>
      <c r="C15" s="36"/>
      <c r="D15" s="36"/>
      <c r="E15" s="74"/>
      <c r="G15" s="83" t="s">
        <v>86</v>
      </c>
      <c r="H15" s="84"/>
      <c r="I15" s="3"/>
      <c r="Z15" s="65">
        <v>45</v>
      </c>
      <c r="AA15" s="25"/>
      <c r="AB15" s="25"/>
      <c r="AC15" s="29"/>
      <c r="AD15" s="26"/>
      <c r="AE15" s="27">
        <v>100</v>
      </c>
      <c r="AF15" s="27"/>
      <c r="AG15" s="28">
        <f>+AE15</f>
        <v>100</v>
      </c>
      <c r="AH15"/>
    </row>
    <row r="16" spans="2:34" ht="14.45" customHeight="1" x14ac:dyDescent="0.25">
      <c r="B16" s="35">
        <v>2</v>
      </c>
      <c r="C16" s="36"/>
      <c r="D16" s="36"/>
      <c r="E16" s="74"/>
      <c r="G16" s="85" t="s">
        <v>87</v>
      </c>
      <c r="H16" s="3"/>
      <c r="I16" s="3"/>
      <c r="K16" s="3"/>
      <c r="L16" s="3"/>
      <c r="M16" s="3"/>
      <c r="N16" s="3"/>
      <c r="Z16" s="65">
        <v>32</v>
      </c>
      <c r="AA16" s="25"/>
      <c r="AB16" s="25"/>
      <c r="AC16" s="29"/>
      <c r="AD16" s="26"/>
      <c r="AE16" s="27">
        <v>88</v>
      </c>
      <c r="AF16" s="27"/>
      <c r="AG16" s="28">
        <f t="shared" ref="AG16:AG26" si="1">+AE16</f>
        <v>88</v>
      </c>
      <c r="AH16"/>
    </row>
    <row r="17" spans="2:34" ht="15" x14ac:dyDescent="0.25">
      <c r="B17" s="35">
        <v>3</v>
      </c>
      <c r="C17" s="36"/>
      <c r="D17" s="36"/>
      <c r="E17" s="74"/>
      <c r="G17" s="86" t="s">
        <v>88</v>
      </c>
      <c r="H17" s="38"/>
      <c r="I17" s="38"/>
      <c r="J17" s="3"/>
      <c r="K17" s="3"/>
      <c r="L17" s="3"/>
      <c r="M17" s="3"/>
      <c r="N17" s="3"/>
      <c r="Z17" s="65">
        <v>22.5</v>
      </c>
      <c r="AA17" s="25"/>
      <c r="AB17" s="25"/>
      <c r="AC17" s="29"/>
      <c r="AD17" s="26"/>
      <c r="AE17" s="27">
        <v>84</v>
      </c>
      <c r="AF17" s="27"/>
      <c r="AG17" s="28">
        <f t="shared" si="1"/>
        <v>84</v>
      </c>
      <c r="AH17"/>
    </row>
    <row r="18" spans="2:34" ht="15" x14ac:dyDescent="0.25">
      <c r="B18" s="35">
        <v>4</v>
      </c>
      <c r="C18" s="36"/>
      <c r="D18" s="36"/>
      <c r="E18" s="74"/>
      <c r="F18" s="7" t="s">
        <v>30</v>
      </c>
      <c r="G18" s="18"/>
      <c r="H18" s="38"/>
      <c r="I18" s="38"/>
      <c r="J18" s="38"/>
      <c r="K18" s="38"/>
      <c r="L18" s="38"/>
      <c r="M18" s="38"/>
      <c r="N18" s="38"/>
      <c r="Z18" s="65">
        <v>16</v>
      </c>
      <c r="AA18" s="29"/>
      <c r="AB18" s="25"/>
      <c r="AC18" s="29"/>
      <c r="AD18" s="26"/>
      <c r="AE18" s="39">
        <v>80</v>
      </c>
      <c r="AF18" s="26">
        <f t="shared" ref="AF18:AF26" si="2">+AE18/100*AD$18</f>
        <v>0</v>
      </c>
      <c r="AG18" s="28">
        <f t="shared" si="1"/>
        <v>80</v>
      </c>
      <c r="AH18"/>
    </row>
    <row r="19" spans="2:34" ht="15" x14ac:dyDescent="0.25">
      <c r="B19" s="35">
        <v>5</v>
      </c>
      <c r="C19" s="36"/>
      <c r="D19" s="36"/>
      <c r="E19" s="74"/>
      <c r="G19" s="105" t="s">
        <v>99</v>
      </c>
      <c r="H19" s="105"/>
      <c r="I19" s="105"/>
      <c r="J19" s="16"/>
      <c r="K19" s="41"/>
      <c r="L19" s="41"/>
      <c r="M19" s="41"/>
      <c r="N19" s="41"/>
      <c r="Z19" s="65">
        <v>8</v>
      </c>
      <c r="AA19" s="27"/>
      <c r="AB19" s="27"/>
      <c r="AC19" s="27"/>
      <c r="AD19" s="27"/>
      <c r="AE19" s="39">
        <v>75</v>
      </c>
      <c r="AF19" s="26">
        <f t="shared" si="2"/>
        <v>0</v>
      </c>
      <c r="AG19" s="28">
        <f t="shared" si="1"/>
        <v>75</v>
      </c>
      <c r="AH19"/>
    </row>
    <row r="20" spans="2:34" ht="15" x14ac:dyDescent="0.25">
      <c r="B20" s="35">
        <v>6</v>
      </c>
      <c r="C20" s="36"/>
      <c r="D20" s="36"/>
      <c r="E20" s="74"/>
      <c r="G20" s="105"/>
      <c r="H20" s="105"/>
      <c r="I20" s="105"/>
      <c r="J20" s="16"/>
      <c r="K20" s="41"/>
      <c r="L20" s="41"/>
      <c r="M20" s="41"/>
      <c r="N20" s="41"/>
      <c r="Z20" s="65">
        <v>4</v>
      </c>
      <c r="AA20" s="27"/>
      <c r="AB20" s="27"/>
      <c r="AC20" s="27"/>
      <c r="AD20" s="27"/>
      <c r="AE20" s="39">
        <v>64</v>
      </c>
      <c r="AF20" s="26">
        <f t="shared" si="2"/>
        <v>0</v>
      </c>
      <c r="AG20" s="28">
        <f t="shared" si="1"/>
        <v>64</v>
      </c>
      <c r="AH20"/>
    </row>
    <row r="21" spans="2:34" ht="15" x14ac:dyDescent="0.25">
      <c r="B21" s="35">
        <v>7</v>
      </c>
      <c r="C21" s="36"/>
      <c r="D21" s="36"/>
      <c r="E21" s="75"/>
      <c r="G21" s="105"/>
      <c r="H21" s="105"/>
      <c r="I21" s="105"/>
      <c r="J21" s="16"/>
      <c r="K21" s="41"/>
      <c r="L21" s="41"/>
      <c r="M21" s="41"/>
      <c r="N21" s="41"/>
      <c r="Z21" s="65">
        <v>2</v>
      </c>
      <c r="AA21" s="27"/>
      <c r="AB21" s="27"/>
      <c r="AC21" s="27"/>
      <c r="AD21" s="27"/>
      <c r="AE21" s="39">
        <v>55</v>
      </c>
      <c r="AF21" s="26">
        <f t="shared" si="2"/>
        <v>0</v>
      </c>
      <c r="AG21" s="28">
        <f t="shared" si="1"/>
        <v>55</v>
      </c>
      <c r="AH21"/>
    </row>
    <row r="22" spans="2:34" ht="15" x14ac:dyDescent="0.25">
      <c r="B22" s="35">
        <v>8</v>
      </c>
      <c r="C22" s="36"/>
      <c r="D22" s="36"/>
      <c r="E22" s="75"/>
      <c r="G22" s="105"/>
      <c r="H22" s="105"/>
      <c r="I22" s="105"/>
      <c r="J22" s="16"/>
      <c r="K22" s="41"/>
      <c r="L22" s="41"/>
      <c r="M22" s="41"/>
      <c r="N22" s="41"/>
      <c r="Z22" s="65">
        <v>1</v>
      </c>
      <c r="AA22" s="27"/>
      <c r="AB22" s="27"/>
      <c r="AC22" s="27"/>
      <c r="AD22" s="27"/>
      <c r="AE22" s="39">
        <v>48</v>
      </c>
      <c r="AF22" s="26">
        <f t="shared" si="2"/>
        <v>0</v>
      </c>
      <c r="AG22" s="28">
        <f t="shared" si="1"/>
        <v>48</v>
      </c>
      <c r="AH22"/>
    </row>
    <row r="23" spans="2:34" ht="15" x14ac:dyDescent="0.25">
      <c r="B23" s="35">
        <v>9</v>
      </c>
      <c r="C23" s="36"/>
      <c r="D23" s="36"/>
      <c r="E23" s="75"/>
      <c r="G23" s="11"/>
      <c r="H23" s="16"/>
      <c r="I23" s="16"/>
      <c r="J23" s="16"/>
      <c r="K23" s="41"/>
      <c r="L23" s="41"/>
      <c r="M23" s="41"/>
      <c r="N23" s="41"/>
      <c r="Z23" s="65">
        <v>0.5</v>
      </c>
      <c r="AA23" s="27"/>
      <c r="AB23" s="27"/>
      <c r="AC23" s="27"/>
      <c r="AD23" s="27"/>
      <c r="AE23" s="39">
        <v>43</v>
      </c>
      <c r="AF23" s="26">
        <f t="shared" si="2"/>
        <v>0</v>
      </c>
      <c r="AG23" s="28">
        <f t="shared" si="1"/>
        <v>43</v>
      </c>
      <c r="AH23"/>
    </row>
    <row r="24" spans="2:34" ht="15" x14ac:dyDescent="0.25">
      <c r="B24" s="35">
        <v>10</v>
      </c>
      <c r="C24" s="36"/>
      <c r="D24" s="36"/>
      <c r="E24" s="75"/>
      <c r="G24" s="11"/>
      <c r="H24" s="16"/>
      <c r="I24" s="16"/>
      <c r="J24" s="16"/>
      <c r="K24" s="41"/>
      <c r="L24" s="41"/>
      <c r="M24" s="41"/>
      <c r="N24" s="41"/>
      <c r="Z24" s="67">
        <v>0.25</v>
      </c>
      <c r="AA24" s="27"/>
      <c r="AB24" s="27"/>
      <c r="AC24" s="27"/>
      <c r="AD24" s="27"/>
      <c r="AE24" s="39">
        <v>25</v>
      </c>
      <c r="AF24" s="26">
        <f t="shared" si="2"/>
        <v>0</v>
      </c>
      <c r="AG24" s="28">
        <f t="shared" si="1"/>
        <v>25</v>
      </c>
      <c r="AH24"/>
    </row>
    <row r="25" spans="2:34" ht="15" x14ac:dyDescent="0.25">
      <c r="B25" s="35" t="s">
        <v>31</v>
      </c>
      <c r="C25" s="36"/>
      <c r="D25" s="36"/>
      <c r="E25" s="74"/>
      <c r="G25" s="11"/>
      <c r="H25" s="16"/>
      <c r="I25" s="16"/>
      <c r="J25" s="16"/>
      <c r="K25" s="41"/>
      <c r="L25" s="41"/>
      <c r="M25" s="41"/>
      <c r="N25" s="41"/>
      <c r="Z25" s="67">
        <v>0.125</v>
      </c>
      <c r="AA25" s="27"/>
      <c r="AB25" s="27"/>
      <c r="AC25" s="27"/>
      <c r="AD25" s="27"/>
      <c r="AE25" s="39">
        <v>13</v>
      </c>
      <c r="AF25" s="68">
        <f t="shared" si="2"/>
        <v>0</v>
      </c>
      <c r="AG25" s="28">
        <f t="shared" si="1"/>
        <v>13</v>
      </c>
      <c r="AH25"/>
    </row>
    <row r="26" spans="2:34" ht="15" x14ac:dyDescent="0.25">
      <c r="B26" s="11"/>
      <c r="C26" s="3"/>
      <c r="D26" s="3"/>
      <c r="E26" s="3"/>
      <c r="G26" s="78"/>
      <c r="H26" s="79"/>
      <c r="I26" s="79"/>
      <c r="J26" s="43"/>
      <c r="K26" s="3"/>
      <c r="L26" s="3"/>
      <c r="M26" s="3"/>
      <c r="N26" s="3"/>
      <c r="Z26" s="67">
        <v>6.25E-2</v>
      </c>
      <c r="AA26" s="25"/>
      <c r="AB26" s="25"/>
      <c r="AC26" s="25"/>
      <c r="AD26" s="25"/>
      <c r="AE26" s="25">
        <v>6.8</v>
      </c>
      <c r="AF26" s="68">
        <f t="shared" si="2"/>
        <v>0</v>
      </c>
      <c r="AG26" s="28">
        <f t="shared" si="1"/>
        <v>6.8</v>
      </c>
      <c r="AH26"/>
    </row>
    <row r="27" spans="2:34" ht="18" x14ac:dyDescent="0.25">
      <c r="B27" s="94" t="s">
        <v>32</v>
      </c>
      <c r="C27" s="94"/>
      <c r="D27" s="94"/>
      <c r="E27" s="94"/>
      <c r="F27" s="94"/>
      <c r="G27" s="94"/>
      <c r="H27" s="94"/>
      <c r="I27" s="94"/>
      <c r="J27" s="38"/>
      <c r="K27" s="3"/>
      <c r="L27" s="3"/>
      <c r="M27" s="3"/>
      <c r="N27" s="3"/>
      <c r="AA27" s="19"/>
      <c r="AB27" s="69"/>
      <c r="AC27" s="19"/>
      <c r="AH27"/>
    </row>
    <row r="28" spans="2:34" ht="15" x14ac:dyDescent="0.25">
      <c r="B28" s="44" t="s">
        <v>21</v>
      </c>
      <c r="C28" s="44" t="s">
        <v>22</v>
      </c>
      <c r="D28" s="44" t="s">
        <v>23</v>
      </c>
      <c r="E28" s="44" t="s">
        <v>24</v>
      </c>
      <c r="F28" s="44" t="s">
        <v>33</v>
      </c>
      <c r="G28" s="44" t="s">
        <v>34</v>
      </c>
      <c r="H28" s="44" t="s">
        <v>35</v>
      </c>
      <c r="I28" s="44" t="s">
        <v>36</v>
      </c>
      <c r="J28" s="45"/>
      <c r="AC28" s="19"/>
      <c r="AH28"/>
    </row>
    <row r="29" spans="2:34" ht="85.5" x14ac:dyDescent="0.25">
      <c r="B29" s="24" t="s">
        <v>37</v>
      </c>
      <c r="C29" s="46" t="s">
        <v>38</v>
      </c>
      <c r="D29" s="24" t="s">
        <v>39</v>
      </c>
      <c r="E29" s="24" t="s">
        <v>40</v>
      </c>
      <c r="F29" s="24" t="s">
        <v>41</v>
      </c>
      <c r="G29" s="24" t="s">
        <v>42</v>
      </c>
      <c r="H29" s="24" t="s">
        <v>43</v>
      </c>
      <c r="I29" s="24" t="s">
        <v>44</v>
      </c>
      <c r="J29" s="47"/>
      <c r="M29" s="47"/>
      <c r="AH29"/>
    </row>
    <row r="30" spans="2:34" ht="22.5" x14ac:dyDescent="0.25">
      <c r="B30" s="25"/>
      <c r="C30" s="34"/>
      <c r="D30" s="24"/>
      <c r="E30" s="24"/>
      <c r="F30" s="24"/>
      <c r="G30" s="34" t="s">
        <v>45</v>
      </c>
      <c r="H30" s="34" t="s">
        <v>46</v>
      </c>
      <c r="I30" s="34" t="s">
        <v>47</v>
      </c>
      <c r="J30" s="48"/>
      <c r="Q30" s="49"/>
      <c r="Z30" s="70" t="s">
        <v>62</v>
      </c>
      <c r="AA30" s="70" t="s">
        <v>3</v>
      </c>
      <c r="AH30"/>
    </row>
    <row r="31" spans="2:34" ht="15" x14ac:dyDescent="0.25">
      <c r="B31" s="40" t="s">
        <v>48</v>
      </c>
      <c r="C31" s="34"/>
      <c r="D31" s="24"/>
      <c r="E31" s="24"/>
      <c r="F31" s="24"/>
      <c r="G31" s="24"/>
      <c r="H31" s="46">
        <f>F31-G31</f>
        <v>0</v>
      </c>
      <c r="I31" s="46">
        <f>H31</f>
        <v>0</v>
      </c>
      <c r="J31" s="48"/>
      <c r="Z31" s="70">
        <v>16</v>
      </c>
      <c r="AA31" s="71">
        <f ca="1">10^(FORECAST(Z31,LOG(OFFSET(Z$9:Z$26,MATCH(Z31,AG$9:AG$26,-1)-1,0,2)),OFFSET(AG$9:AG$26,MATCH(Z31,AG$9:AG$26,-1)-1,0,2)))</f>
        <v>0.14865088937534013</v>
      </c>
      <c r="AH31"/>
    </row>
    <row r="32" spans="2:34" ht="15" x14ac:dyDescent="0.25">
      <c r="B32" s="40" t="s">
        <v>49</v>
      </c>
      <c r="C32" s="36">
        <v>1.7</v>
      </c>
      <c r="D32" s="24"/>
      <c r="E32" s="24"/>
      <c r="F32" s="24"/>
      <c r="G32" s="24"/>
      <c r="H32" s="76">
        <f>+F32-C32</f>
        <v>-1.7</v>
      </c>
      <c r="I32" s="76">
        <f>H32+I31</f>
        <v>-1.7</v>
      </c>
      <c r="J32" s="48"/>
      <c r="Z32" s="70">
        <v>50</v>
      </c>
      <c r="AA32" s="71">
        <f ca="1">10^(FORECAST(Z32,LOG(OFFSET(Z$9:Z$26,MATCH(Z32,AG$9:AG$26,-1)-1,0,2)),OFFSET(AG$9:AG$26,MATCH(Z32,AG$9:AG$26,-1)-1,0,2)))</f>
        <v>1.2190136542044754</v>
      </c>
      <c r="AH32"/>
    </row>
    <row r="33" spans="2:34" ht="15" x14ac:dyDescent="0.25">
      <c r="B33" s="40" t="s">
        <v>50</v>
      </c>
      <c r="C33" s="36">
        <v>0</v>
      </c>
      <c r="D33" s="24"/>
      <c r="E33" s="24"/>
      <c r="F33" s="24"/>
      <c r="G33" s="24"/>
      <c r="H33" s="76">
        <f t="shared" ref="H33:H40" si="3">+F33-C33</f>
        <v>0</v>
      </c>
      <c r="I33" s="76">
        <f t="shared" ref="I33:I34" si="4">H33+I32</f>
        <v>-1.7</v>
      </c>
      <c r="J33" s="48"/>
      <c r="Z33" s="70">
        <v>84</v>
      </c>
      <c r="AA33" s="71">
        <f ca="1">10^(FORECAST(Z33,LOG(OFFSET(Z$9:Z$26,MATCH(Z33,AG$9:AG$26,-1)-1,0,2)),OFFSET(AG$9:AG$26,MATCH(Z33,AG$9:AG$26,-1)-1,0,2)))</f>
        <v>22.500000000000004</v>
      </c>
      <c r="AH33"/>
    </row>
    <row r="34" spans="2:34" ht="15" x14ac:dyDescent="0.25">
      <c r="B34" s="40" t="s">
        <v>51</v>
      </c>
      <c r="C34" s="36">
        <v>1.7</v>
      </c>
      <c r="D34" s="50"/>
      <c r="E34" s="50"/>
      <c r="F34" s="50"/>
      <c r="G34" s="36"/>
      <c r="H34" s="76">
        <f t="shared" si="3"/>
        <v>-1.7</v>
      </c>
      <c r="I34" s="76">
        <f t="shared" si="4"/>
        <v>-3.4</v>
      </c>
      <c r="J34" s="48"/>
      <c r="Z34" s="70">
        <v>90</v>
      </c>
      <c r="AA34" s="71">
        <f ca="1">10^(FORECAST(Z34,LOG(OFFSET(Z$9:Z$26,MATCH(Z34,AG$9:AG$26,-1)-1,0,2)),OFFSET(AG$9:AG$26,MATCH(Z34,AG$9:AG$26,-1)-1,0,2)))</f>
        <v>33.87092580840735</v>
      </c>
      <c r="AC34"/>
      <c r="AD34"/>
      <c r="AE34"/>
      <c r="AF34"/>
      <c r="AG34"/>
      <c r="AH34"/>
    </row>
    <row r="35" spans="2:34" ht="15" x14ac:dyDescent="0.25">
      <c r="B35" s="51" t="s">
        <v>52</v>
      </c>
      <c r="C35" s="36">
        <v>1.7</v>
      </c>
      <c r="D35" s="36"/>
      <c r="E35" s="36"/>
      <c r="F35" s="36"/>
      <c r="G35" s="36"/>
      <c r="H35" s="76">
        <f t="shared" si="3"/>
        <v>-1.7</v>
      </c>
      <c r="I35" s="76">
        <f>I34+H35</f>
        <v>-5.0999999999999996</v>
      </c>
      <c r="J35" s="3"/>
      <c r="Z35" s="72"/>
      <c r="AA35" s="72"/>
      <c r="AB35"/>
      <c r="AC35"/>
      <c r="AD35"/>
      <c r="AE35"/>
      <c r="AF35"/>
      <c r="AG35"/>
      <c r="AH35"/>
    </row>
    <row r="36" spans="2:34" ht="15" x14ac:dyDescent="0.25">
      <c r="B36" s="51" t="s">
        <v>53</v>
      </c>
      <c r="C36" s="36">
        <v>1.7</v>
      </c>
      <c r="D36" s="36"/>
      <c r="E36" s="36"/>
      <c r="F36" s="36"/>
      <c r="G36" s="36"/>
      <c r="H36" s="76">
        <f t="shared" si="3"/>
        <v>-1.7</v>
      </c>
      <c r="I36" s="76">
        <f t="shared" ref="I36:I40" si="5">I35+H36</f>
        <v>-6.8</v>
      </c>
      <c r="J36" s="3"/>
      <c r="Z36" s="70" t="s">
        <v>63</v>
      </c>
      <c r="AA36" s="71">
        <f ca="1">0.5*(AA33/AA32+AA32/AA31)</f>
        <v>13.329029602949428</v>
      </c>
      <c r="AB36"/>
      <c r="AC36"/>
      <c r="AD36"/>
      <c r="AE36"/>
      <c r="AF36"/>
      <c r="AG36"/>
      <c r="AH36"/>
    </row>
    <row r="37" spans="2:34" ht="15" x14ac:dyDescent="0.25">
      <c r="B37" s="36">
        <v>45</v>
      </c>
      <c r="C37" s="36">
        <v>1.7</v>
      </c>
      <c r="D37" s="36"/>
      <c r="E37" s="36"/>
      <c r="F37" s="36"/>
      <c r="G37" s="36"/>
      <c r="H37" s="76">
        <f t="shared" si="3"/>
        <v>-1.7</v>
      </c>
      <c r="I37" s="76">
        <f t="shared" si="5"/>
        <v>-8.5</v>
      </c>
      <c r="J37" s="3"/>
      <c r="Z37" s="72" t="s">
        <v>64</v>
      </c>
      <c r="AA37" s="71">
        <f>100-AG21</f>
        <v>45</v>
      </c>
      <c r="AB37"/>
      <c r="AC37"/>
      <c r="AD37"/>
      <c r="AE37"/>
      <c r="AF37"/>
      <c r="AG37"/>
      <c r="AH37"/>
    </row>
    <row r="38" spans="2:34" ht="15" x14ac:dyDescent="0.25">
      <c r="B38" s="36">
        <v>32</v>
      </c>
      <c r="C38" s="36">
        <v>1.7</v>
      </c>
      <c r="D38" s="36"/>
      <c r="E38" s="36"/>
      <c r="F38" s="36"/>
      <c r="G38" s="36"/>
      <c r="H38" s="76">
        <f t="shared" si="3"/>
        <v>-1.7</v>
      </c>
      <c r="I38" s="76">
        <f t="shared" si="5"/>
        <v>-10.199999999999999</v>
      </c>
      <c r="J38" s="3"/>
      <c r="Z38" s="72" t="s">
        <v>65</v>
      </c>
      <c r="AA38" s="71">
        <f>AG21-AG26</f>
        <v>48.2</v>
      </c>
      <c r="AB38"/>
      <c r="AC38"/>
      <c r="AD38"/>
      <c r="AE38"/>
      <c r="AF38"/>
      <c r="AG38"/>
      <c r="AH38"/>
    </row>
    <row r="39" spans="2:34" ht="15" x14ac:dyDescent="0.25">
      <c r="B39" s="36">
        <v>22.5</v>
      </c>
      <c r="C39" s="36">
        <v>1.7</v>
      </c>
      <c r="D39" s="36"/>
      <c r="E39" s="36"/>
      <c r="F39" s="36"/>
      <c r="G39" s="36"/>
      <c r="H39" s="76">
        <f t="shared" si="3"/>
        <v>-1.7</v>
      </c>
      <c r="I39" s="76">
        <f t="shared" si="5"/>
        <v>-11.899999999999999</v>
      </c>
      <c r="J39" s="3"/>
      <c r="Z39" s="70" t="s">
        <v>66</v>
      </c>
      <c r="AA39" s="71">
        <f>AG26</f>
        <v>6.8</v>
      </c>
      <c r="AB39"/>
      <c r="AC39"/>
      <c r="AD39"/>
      <c r="AE39"/>
      <c r="AF39"/>
      <c r="AG39"/>
      <c r="AH39"/>
    </row>
    <row r="40" spans="2:34" ht="15" x14ac:dyDescent="0.25">
      <c r="B40" s="36">
        <v>16</v>
      </c>
      <c r="C40" s="36">
        <v>1.7</v>
      </c>
      <c r="D40" s="36"/>
      <c r="E40" s="36"/>
      <c r="F40" s="36"/>
      <c r="G40" s="36"/>
      <c r="H40" s="76">
        <f t="shared" si="3"/>
        <v>-1.7</v>
      </c>
      <c r="I40" s="76">
        <f t="shared" si="5"/>
        <v>-13.599999999999998</v>
      </c>
      <c r="J40" s="3"/>
      <c r="Z40"/>
      <c r="AA40"/>
      <c r="AB40"/>
      <c r="AC40"/>
      <c r="AD40"/>
      <c r="AE40"/>
      <c r="AF40"/>
      <c r="AG40"/>
      <c r="AH40"/>
    </row>
    <row r="41" spans="2:34" ht="15" x14ac:dyDescent="0.25">
      <c r="B41" s="36">
        <v>8</v>
      </c>
      <c r="C41" s="36"/>
      <c r="D41" s="36"/>
      <c r="E41" s="36"/>
      <c r="F41" s="36"/>
      <c r="G41" s="36"/>
      <c r="H41" s="76"/>
      <c r="I41" s="76"/>
      <c r="J41" s="3"/>
      <c r="Z41"/>
      <c r="AA41"/>
      <c r="AB41"/>
      <c r="AC41"/>
      <c r="AD41"/>
      <c r="AE41"/>
      <c r="AF41"/>
      <c r="AG41"/>
      <c r="AH41"/>
    </row>
    <row r="42" spans="2:34" ht="15" x14ac:dyDescent="0.25">
      <c r="B42" s="40" t="s">
        <v>89</v>
      </c>
      <c r="C42" s="36"/>
      <c r="D42" s="36"/>
      <c r="E42" s="36"/>
      <c r="F42" s="36"/>
      <c r="G42" s="36"/>
      <c r="H42" s="76">
        <v>161.80000000000001</v>
      </c>
      <c r="I42" s="76">
        <f>I40+H42</f>
        <v>148.20000000000002</v>
      </c>
      <c r="J42" s="3"/>
      <c r="Z42"/>
      <c r="AA42"/>
      <c r="AB42"/>
      <c r="AC42"/>
      <c r="AD42"/>
      <c r="AE42"/>
      <c r="AF42"/>
      <c r="AG42"/>
      <c r="AH42"/>
    </row>
    <row r="43" spans="2:34" ht="15" x14ac:dyDescent="0.25">
      <c r="B43" s="40" t="s">
        <v>31</v>
      </c>
      <c r="C43" s="36">
        <f>SUM(C32:C42)</f>
        <v>13.599999999999998</v>
      </c>
      <c r="D43" s="36"/>
      <c r="E43" s="25"/>
      <c r="F43" s="36">
        <f>SUM(F32:F42)</f>
        <v>0</v>
      </c>
      <c r="G43" s="36"/>
      <c r="H43" s="36">
        <f>SUM(H32:H42)</f>
        <v>148.20000000000002</v>
      </c>
      <c r="I43" s="74">
        <f>I42</f>
        <v>148.20000000000002</v>
      </c>
      <c r="J43" s="3"/>
      <c r="Z43"/>
      <c r="AA43"/>
      <c r="AB43"/>
      <c r="AC43"/>
      <c r="AD43"/>
      <c r="AE43"/>
      <c r="AF43"/>
      <c r="AG43"/>
      <c r="AH43"/>
    </row>
    <row r="44" spans="2:34" ht="29.25" x14ac:dyDescent="0.25">
      <c r="B44" s="52" t="s">
        <v>90</v>
      </c>
      <c r="C44" s="53">
        <v>24.5</v>
      </c>
      <c r="D44" s="87"/>
      <c r="E44" s="54"/>
      <c r="F44" s="55"/>
      <c r="G44" s="56"/>
      <c r="H44" s="15"/>
      <c r="I44" s="77"/>
      <c r="J44" s="3"/>
      <c r="Z44"/>
      <c r="AA44"/>
      <c r="AB44"/>
      <c r="AC44"/>
      <c r="AD44"/>
      <c r="AE44"/>
      <c r="AF44"/>
      <c r="AG44"/>
      <c r="AH44"/>
    </row>
    <row r="45" spans="2:34" ht="15" x14ac:dyDescent="0.25">
      <c r="B45" s="57" t="s">
        <v>54</v>
      </c>
      <c r="J45" s="3"/>
      <c r="Z45"/>
      <c r="AA45"/>
      <c r="AB45"/>
      <c r="AC45"/>
      <c r="AD45"/>
      <c r="AE45"/>
      <c r="AF45"/>
      <c r="AG45"/>
      <c r="AH45"/>
    </row>
    <row r="46" spans="2:34" ht="15" x14ac:dyDescent="0.25">
      <c r="B46" s="57"/>
      <c r="J46" s="3"/>
      <c r="Z46"/>
      <c r="AA46"/>
      <c r="AB46"/>
      <c r="AC46"/>
      <c r="AD46"/>
      <c r="AE46"/>
      <c r="AF46"/>
      <c r="AG46"/>
      <c r="AH46"/>
    </row>
    <row r="47" spans="2:34" ht="15.75" x14ac:dyDescent="0.25">
      <c r="B47" s="95" t="s">
        <v>55</v>
      </c>
      <c r="C47" s="95"/>
      <c r="D47" s="95"/>
      <c r="E47" s="58"/>
      <c r="F47" s="37"/>
      <c r="G47" s="59" t="s">
        <v>56</v>
      </c>
      <c r="H47" s="60" t="e">
        <f>+(E25-H43)/E25</f>
        <v>#DIV/0!</v>
      </c>
      <c r="I47" s="58"/>
      <c r="J47" s="3"/>
      <c r="Q47" s="61"/>
      <c r="Z47"/>
      <c r="AA47"/>
      <c r="AB47"/>
      <c r="AC47"/>
      <c r="AD47"/>
      <c r="AE47"/>
      <c r="AF47"/>
      <c r="AG47"/>
      <c r="AH47"/>
    </row>
    <row r="48" spans="2:34" ht="15" x14ac:dyDescent="0.25">
      <c r="B48" s="96" t="s">
        <v>57</v>
      </c>
      <c r="C48" s="96"/>
      <c r="D48" s="96"/>
      <c r="E48" s="59"/>
      <c r="Z48"/>
      <c r="AA48"/>
      <c r="AB48"/>
      <c r="AC48"/>
      <c r="AD48"/>
      <c r="AE48"/>
      <c r="AF48"/>
      <c r="AG48"/>
      <c r="AH48"/>
    </row>
    <row r="49" spans="2:34" ht="15" x14ac:dyDescent="0.25">
      <c r="B49" s="42"/>
      <c r="C49" s="42"/>
      <c r="D49" s="42"/>
      <c r="Z49"/>
      <c r="AA49"/>
      <c r="AB49"/>
      <c r="AC49"/>
      <c r="AD49"/>
      <c r="AE49"/>
      <c r="AF49"/>
      <c r="AG49"/>
      <c r="AH49"/>
    </row>
    <row r="50" spans="2:34" ht="15" x14ac:dyDescent="0.25">
      <c r="B50" s="97" t="s">
        <v>58</v>
      </c>
      <c r="C50" s="97"/>
      <c r="D50" s="97"/>
      <c r="E50" s="97"/>
      <c r="F50" s="97"/>
      <c r="G50" s="97"/>
      <c r="H50" s="97"/>
      <c r="I50" s="97"/>
      <c r="J50" s="62"/>
      <c r="Z50"/>
      <c r="AA50"/>
      <c r="AB50"/>
      <c r="AC50"/>
      <c r="AD50"/>
      <c r="AE50"/>
      <c r="AF50"/>
      <c r="AG50"/>
      <c r="AH50"/>
    </row>
    <row r="51" spans="2:34" ht="15" x14ac:dyDescent="0.25">
      <c r="B51" s="97"/>
      <c r="C51" s="97"/>
      <c r="D51" s="97"/>
      <c r="E51" s="97"/>
      <c r="F51" s="97"/>
      <c r="G51" s="97"/>
      <c r="H51" s="97"/>
      <c r="I51" s="97"/>
      <c r="J51" s="62"/>
      <c r="Z51"/>
      <c r="AA51"/>
      <c r="AB51"/>
      <c r="AC51"/>
      <c r="AD51"/>
      <c r="AE51"/>
      <c r="AF51"/>
      <c r="AG51"/>
      <c r="AH51"/>
    </row>
    <row r="52" spans="2:34" ht="15" x14ac:dyDescent="0.25">
      <c r="B52" s="2" t="s">
        <v>59</v>
      </c>
      <c r="C52" s="2"/>
      <c r="E52" s="1" t="s">
        <v>60</v>
      </c>
      <c r="G52" s="63"/>
      <c r="H52" s="17" t="s">
        <v>61</v>
      </c>
      <c r="I52" s="17" t="s">
        <v>79</v>
      </c>
      <c r="Z52"/>
      <c r="AA52"/>
      <c r="AB52"/>
      <c r="AC52"/>
      <c r="AD52"/>
      <c r="AE52"/>
      <c r="AF52"/>
      <c r="AG52"/>
      <c r="AH52"/>
    </row>
    <row r="53" spans="2:34" ht="15" x14ac:dyDescent="0.25">
      <c r="J53" s="41"/>
      <c r="Z53"/>
      <c r="AA53"/>
      <c r="AB53"/>
      <c r="AC53"/>
      <c r="AD53"/>
      <c r="AE53"/>
      <c r="AF53"/>
      <c r="AG53"/>
      <c r="AH53"/>
    </row>
    <row r="54" spans="2:34" ht="15" x14ac:dyDescent="0.25">
      <c r="J54" s="41"/>
      <c r="Z54"/>
      <c r="AA54"/>
      <c r="AB54"/>
      <c r="AC54"/>
      <c r="AD54"/>
      <c r="AE54"/>
      <c r="AF54"/>
      <c r="AG54"/>
      <c r="AH54"/>
    </row>
    <row r="55" spans="2:34" ht="15" x14ac:dyDescent="0.25">
      <c r="J55" s="41"/>
      <c r="Z55"/>
      <c r="AA55"/>
      <c r="AB55"/>
      <c r="AC55"/>
      <c r="AD55"/>
      <c r="AE55"/>
      <c r="AF55"/>
      <c r="AG55"/>
      <c r="AH55"/>
    </row>
    <row r="56" spans="2:34" ht="15" x14ac:dyDescent="0.25">
      <c r="J56" s="41"/>
      <c r="Z56"/>
      <c r="AA56"/>
      <c r="AB56"/>
      <c r="AC56"/>
      <c r="AD56"/>
      <c r="AE56"/>
      <c r="AF56"/>
      <c r="AG56"/>
      <c r="AH56"/>
    </row>
    <row r="57" spans="2:34" ht="15" x14ac:dyDescent="0.25">
      <c r="B57" s="3"/>
      <c r="C57" s="3"/>
      <c r="Z57"/>
      <c r="AA57"/>
      <c r="AB57"/>
      <c r="AC57"/>
      <c r="AD57"/>
      <c r="AE57"/>
      <c r="AF57"/>
      <c r="AG57"/>
      <c r="AH57"/>
    </row>
  </sheetData>
  <mergeCells count="9">
    <mergeCell ref="B27:I27"/>
    <mergeCell ref="B47:D47"/>
    <mergeCell ref="B48:D48"/>
    <mergeCell ref="B50:I51"/>
    <mergeCell ref="Z1:AG1"/>
    <mergeCell ref="B2:J2"/>
    <mergeCell ref="AA6:AD6"/>
    <mergeCell ref="B11:E11"/>
    <mergeCell ref="G19:I22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H57"/>
  <sheetViews>
    <sheetView topLeftCell="G19" workbookViewId="0">
      <selection activeCell="AA32" sqref="AA32"/>
    </sheetView>
  </sheetViews>
  <sheetFormatPr defaultColWidth="8.85546875" defaultRowHeight="14.25" x14ac:dyDescent="0.2"/>
  <cols>
    <col min="1" max="1" width="8.85546875" style="1"/>
    <col min="2" max="2" width="11.7109375" style="1" customWidth="1"/>
    <col min="3" max="4" width="12.7109375" style="1" customWidth="1"/>
    <col min="5" max="5" width="14.28515625" style="1" customWidth="1"/>
    <col min="6" max="6" width="11.5703125" style="1" customWidth="1"/>
    <col min="7" max="7" width="10.28515625" style="1" customWidth="1"/>
    <col min="8" max="8" width="11.28515625" style="1" customWidth="1"/>
    <col min="9" max="9" width="12.28515625" style="1" customWidth="1"/>
    <col min="10" max="10" width="12.7109375" style="1" customWidth="1"/>
    <col min="11" max="12" width="9.140625" style="1" customWidth="1"/>
    <col min="13" max="13" width="8.85546875" style="1"/>
    <col min="14" max="14" width="11" style="1" customWidth="1"/>
    <col min="15" max="28" width="8.85546875" style="1"/>
    <col min="29" max="29" width="11.140625" style="1" customWidth="1"/>
    <col min="30" max="32" width="8.85546875" style="1"/>
    <col min="33" max="33" width="9.42578125" style="1" customWidth="1"/>
    <col min="34" max="16384" width="8.85546875" style="1"/>
  </cols>
  <sheetData>
    <row r="1" spans="2:34" ht="23.25" x14ac:dyDescent="0.35">
      <c r="Z1" s="98" t="s">
        <v>4</v>
      </c>
      <c r="AA1" s="98"/>
      <c r="AB1" s="98"/>
      <c r="AC1" s="98"/>
      <c r="AD1" s="98"/>
      <c r="AE1" s="98"/>
      <c r="AF1" s="98"/>
      <c r="AG1" s="98"/>
      <c r="AH1"/>
    </row>
    <row r="2" spans="2:34" ht="23.25" x14ac:dyDescent="0.35">
      <c r="B2" s="98" t="s">
        <v>80</v>
      </c>
      <c r="C2" s="98"/>
      <c r="D2" s="98"/>
      <c r="E2" s="98"/>
      <c r="F2" s="98"/>
      <c r="G2" s="98"/>
      <c r="H2" s="98"/>
      <c r="I2" s="98"/>
      <c r="J2" s="98"/>
      <c r="Z2" s="1" t="s">
        <v>5</v>
      </c>
      <c r="AB2" s="19"/>
      <c r="AH2"/>
    </row>
    <row r="3" spans="2:34" ht="15" x14ac:dyDescent="0.25">
      <c r="B3" s="2" t="s">
        <v>7</v>
      </c>
      <c r="C3" s="2" t="s">
        <v>92</v>
      </c>
      <c r="D3" s="13"/>
      <c r="E3" s="2"/>
      <c r="F3" s="2" t="s">
        <v>0</v>
      </c>
      <c r="G3" s="2" t="s">
        <v>95</v>
      </c>
      <c r="H3" s="2"/>
      <c r="I3" s="2"/>
      <c r="J3" s="3"/>
      <c r="Z3" s="1" t="s">
        <v>8</v>
      </c>
      <c r="AB3" s="91"/>
      <c r="AD3" s="21"/>
      <c r="AE3" s="1" t="s">
        <v>6</v>
      </c>
      <c r="AH3"/>
    </row>
    <row r="4" spans="2:34" ht="15" x14ac:dyDescent="0.25">
      <c r="B4" s="4" t="s">
        <v>1</v>
      </c>
      <c r="C4" s="5"/>
      <c r="D4" s="88">
        <v>41838</v>
      </c>
      <c r="E4" s="4"/>
      <c r="F4" s="4" t="s">
        <v>81</v>
      </c>
      <c r="G4" s="4"/>
      <c r="H4" s="4">
        <v>3205188.5</v>
      </c>
      <c r="I4" s="4"/>
      <c r="J4" s="3"/>
      <c r="Z4" s="1" t="s">
        <v>9</v>
      </c>
      <c r="AB4" s="93"/>
      <c r="AH4"/>
    </row>
    <row r="5" spans="2:34" ht="15.75" thickBot="1" x14ac:dyDescent="0.3">
      <c r="B5" s="4" t="s">
        <v>2</v>
      </c>
      <c r="C5" s="4"/>
      <c r="D5" s="10" t="s">
        <v>93</v>
      </c>
      <c r="E5" s="4"/>
      <c r="F5" s="4" t="s">
        <v>82</v>
      </c>
      <c r="G5" s="9"/>
      <c r="H5" s="4">
        <v>1830847.3</v>
      </c>
      <c r="I5" s="4"/>
      <c r="J5" s="3"/>
      <c r="AB5" s="22"/>
      <c r="AH5"/>
    </row>
    <row r="6" spans="2:34" ht="15" x14ac:dyDescent="0.25">
      <c r="B6" s="4" t="s">
        <v>11</v>
      </c>
      <c r="C6" s="4"/>
      <c r="D6" s="4" t="s">
        <v>94</v>
      </c>
      <c r="E6" s="4"/>
      <c r="F6" s="8" t="s">
        <v>10</v>
      </c>
      <c r="G6" s="4"/>
      <c r="H6" s="4"/>
      <c r="I6" s="4"/>
      <c r="J6" s="3"/>
      <c r="AA6" s="99" t="s">
        <v>12</v>
      </c>
      <c r="AB6" s="100"/>
      <c r="AC6" s="100"/>
      <c r="AD6" s="101"/>
      <c r="AH6"/>
    </row>
    <row r="7" spans="2:34" ht="15" x14ac:dyDescent="0.25">
      <c r="B7" s="4" t="s">
        <v>83</v>
      </c>
      <c r="C7" s="4"/>
      <c r="D7" s="4" t="s">
        <v>98</v>
      </c>
      <c r="E7" s="4"/>
      <c r="F7" s="12" t="s">
        <v>100</v>
      </c>
      <c r="G7" s="4"/>
      <c r="H7" s="4"/>
      <c r="I7" s="4"/>
      <c r="J7" s="3"/>
      <c r="AA7" s="11"/>
      <c r="AB7" s="11"/>
      <c r="AC7" s="11"/>
      <c r="AD7" s="11"/>
      <c r="AH7"/>
    </row>
    <row r="8" spans="2:34" ht="57" x14ac:dyDescent="0.25">
      <c r="B8" s="80" t="s">
        <v>84</v>
      </c>
      <c r="C8" s="4"/>
      <c r="D8" s="4"/>
      <c r="E8" s="4"/>
      <c r="F8" s="7"/>
      <c r="G8" s="4"/>
      <c r="H8" s="4"/>
      <c r="I8" s="4"/>
      <c r="J8" s="3"/>
      <c r="AA8" s="23" t="s">
        <v>13</v>
      </c>
      <c r="AB8" s="23" t="s">
        <v>14</v>
      </c>
      <c r="AC8" s="24" t="s">
        <v>15</v>
      </c>
      <c r="AD8" s="24" t="s">
        <v>16</v>
      </c>
      <c r="AE8" s="24" t="s">
        <v>17</v>
      </c>
      <c r="AF8" s="24" t="s">
        <v>18</v>
      </c>
      <c r="AG8" s="24" t="s">
        <v>19</v>
      </c>
      <c r="AH8"/>
    </row>
    <row r="9" spans="2:34" ht="15" x14ac:dyDescent="0.25">
      <c r="B9" s="4"/>
      <c r="C9" s="4"/>
      <c r="D9" s="4"/>
      <c r="E9" s="4"/>
      <c r="G9" s="4" t="s">
        <v>96</v>
      </c>
      <c r="H9" s="4"/>
      <c r="I9" s="4"/>
      <c r="J9" s="3"/>
      <c r="Z9" s="65">
        <v>360</v>
      </c>
      <c r="AA9" s="25"/>
      <c r="AB9" s="25"/>
      <c r="AC9" s="25"/>
      <c r="AD9" s="26"/>
      <c r="AE9" s="27">
        <v>100</v>
      </c>
      <c r="AF9" s="27"/>
      <c r="AG9" s="28">
        <f t="shared" ref="AG9:AG14" si="0">+AE9</f>
        <v>100</v>
      </c>
      <c r="AH9"/>
    </row>
    <row r="10" spans="2:34" ht="15.75" thickBot="1" x14ac:dyDescent="0.3">
      <c r="G10" s="4" t="s">
        <v>97</v>
      </c>
      <c r="H10" s="4"/>
      <c r="I10" s="4"/>
      <c r="J10" s="3"/>
      <c r="Z10" s="65">
        <v>256</v>
      </c>
      <c r="AA10" s="25"/>
      <c r="AB10" s="25"/>
      <c r="AC10" s="29"/>
      <c r="AD10" s="26"/>
      <c r="AE10" s="27">
        <v>100</v>
      </c>
      <c r="AF10" s="27"/>
      <c r="AG10" s="28">
        <f t="shared" si="0"/>
        <v>100</v>
      </c>
      <c r="AH10"/>
    </row>
    <row r="11" spans="2:34" ht="18.75" thickBot="1" x14ac:dyDescent="0.3">
      <c r="B11" s="102" t="s">
        <v>20</v>
      </c>
      <c r="C11" s="103"/>
      <c r="D11" s="103"/>
      <c r="E11" s="104"/>
      <c r="G11" s="6"/>
      <c r="H11" s="6"/>
      <c r="I11" s="6"/>
      <c r="Z11" s="65">
        <v>180</v>
      </c>
      <c r="AA11" s="25"/>
      <c r="AB11" s="25"/>
      <c r="AC11" s="29"/>
      <c r="AD11" s="26"/>
      <c r="AE11" s="27">
        <v>100</v>
      </c>
      <c r="AF11" s="27"/>
      <c r="AG11" s="28">
        <f t="shared" si="0"/>
        <v>100</v>
      </c>
      <c r="AH11"/>
    </row>
    <row r="12" spans="2:34" ht="15" x14ac:dyDescent="0.25">
      <c r="B12" s="30" t="s">
        <v>21</v>
      </c>
      <c r="C12" s="30" t="s">
        <v>22</v>
      </c>
      <c r="D12" s="30" t="s">
        <v>23</v>
      </c>
      <c r="E12" s="30" t="s">
        <v>24</v>
      </c>
      <c r="G12" s="81"/>
      <c r="H12" s="2"/>
      <c r="I12" s="2"/>
      <c r="Z12" s="65">
        <v>128</v>
      </c>
      <c r="AA12" s="25"/>
      <c r="AB12" s="25"/>
      <c r="AC12" s="29"/>
      <c r="AD12" s="26"/>
      <c r="AE12" s="27">
        <v>100</v>
      </c>
      <c r="AF12" s="27"/>
      <c r="AG12" s="28">
        <f t="shared" si="0"/>
        <v>100</v>
      </c>
      <c r="AH12"/>
    </row>
    <row r="13" spans="2:34" ht="42.75" x14ac:dyDescent="0.25">
      <c r="B13" s="31" t="s">
        <v>25</v>
      </c>
      <c r="C13" s="32" t="s">
        <v>26</v>
      </c>
      <c r="D13" s="32" t="s">
        <v>27</v>
      </c>
      <c r="E13" s="32" t="s">
        <v>28</v>
      </c>
      <c r="F13" s="1" t="s">
        <v>85</v>
      </c>
      <c r="G13" s="82"/>
      <c r="H13" s="33"/>
      <c r="I13" s="4" t="s">
        <v>91</v>
      </c>
      <c r="Z13" s="66">
        <v>90</v>
      </c>
      <c r="AA13" s="25"/>
      <c r="AB13" s="25"/>
      <c r="AC13" s="29"/>
      <c r="AD13" s="26"/>
      <c r="AE13" s="27">
        <v>100</v>
      </c>
      <c r="AF13" s="27"/>
      <c r="AG13" s="28">
        <f t="shared" si="0"/>
        <v>100</v>
      </c>
      <c r="AH13"/>
    </row>
    <row r="14" spans="2:34" ht="15" x14ac:dyDescent="0.25">
      <c r="B14" s="31"/>
      <c r="C14" s="32"/>
      <c r="D14" s="32"/>
      <c r="E14" s="34" t="s">
        <v>29</v>
      </c>
      <c r="G14" s="14"/>
      <c r="H14" s="3"/>
      <c r="I14" s="3"/>
      <c r="Z14" s="66">
        <v>64</v>
      </c>
      <c r="AA14" s="25"/>
      <c r="AB14" s="25"/>
      <c r="AC14" s="29"/>
      <c r="AD14" s="26"/>
      <c r="AE14" s="27">
        <v>100</v>
      </c>
      <c r="AF14" s="27"/>
      <c r="AG14" s="28">
        <f t="shared" si="0"/>
        <v>100</v>
      </c>
      <c r="AH14"/>
    </row>
    <row r="15" spans="2:34" ht="15" x14ac:dyDescent="0.25">
      <c r="B15" s="35">
        <v>1</v>
      </c>
      <c r="C15" s="36"/>
      <c r="D15" s="36"/>
      <c r="E15" s="74"/>
      <c r="G15" s="83" t="s">
        <v>86</v>
      </c>
      <c r="H15" s="84"/>
      <c r="I15" s="3"/>
      <c r="Z15" s="65">
        <v>45</v>
      </c>
      <c r="AA15" s="25"/>
      <c r="AB15" s="25"/>
      <c r="AC15" s="29"/>
      <c r="AD15" s="26"/>
      <c r="AE15" s="27">
        <v>100</v>
      </c>
      <c r="AF15" s="27"/>
      <c r="AG15" s="28">
        <f>+AE15</f>
        <v>100</v>
      </c>
      <c r="AH15"/>
    </row>
    <row r="16" spans="2:34" ht="14.45" customHeight="1" x14ac:dyDescent="0.25">
      <c r="B16" s="35">
        <v>2</v>
      </c>
      <c r="C16" s="36"/>
      <c r="D16" s="36"/>
      <c r="E16" s="74"/>
      <c r="G16" s="85" t="s">
        <v>87</v>
      </c>
      <c r="H16" s="3"/>
      <c r="I16" s="3"/>
      <c r="K16" s="3"/>
      <c r="L16" s="3"/>
      <c r="M16" s="3"/>
      <c r="N16" s="3"/>
      <c r="Z16" s="65">
        <v>32</v>
      </c>
      <c r="AA16" s="25"/>
      <c r="AB16" s="25"/>
      <c r="AC16" s="29"/>
      <c r="AD16" s="26"/>
      <c r="AE16" s="27">
        <v>95</v>
      </c>
      <c r="AF16" s="27"/>
      <c r="AG16" s="28">
        <f t="shared" ref="AG16:AG26" si="1">+AE16</f>
        <v>95</v>
      </c>
      <c r="AH16"/>
    </row>
    <row r="17" spans="2:34" ht="15" x14ac:dyDescent="0.25">
      <c r="B17" s="35">
        <v>3</v>
      </c>
      <c r="C17" s="36"/>
      <c r="D17" s="36"/>
      <c r="E17" s="74"/>
      <c r="G17" s="86" t="s">
        <v>88</v>
      </c>
      <c r="H17" s="38"/>
      <c r="I17" s="38"/>
      <c r="J17" s="3"/>
      <c r="K17" s="3"/>
      <c r="L17" s="3"/>
      <c r="M17" s="3"/>
      <c r="N17" s="3"/>
      <c r="Z17" s="65">
        <v>22.5</v>
      </c>
      <c r="AA17" s="25"/>
      <c r="AB17" s="25"/>
      <c r="AC17" s="29"/>
      <c r="AD17" s="26"/>
      <c r="AE17" s="27">
        <v>91</v>
      </c>
      <c r="AF17" s="27"/>
      <c r="AG17" s="28">
        <f t="shared" si="1"/>
        <v>91</v>
      </c>
      <c r="AH17"/>
    </row>
    <row r="18" spans="2:34" ht="15" x14ac:dyDescent="0.25">
      <c r="B18" s="35">
        <v>4</v>
      </c>
      <c r="C18" s="36"/>
      <c r="D18" s="36"/>
      <c r="E18" s="74"/>
      <c r="F18" s="7" t="s">
        <v>30</v>
      </c>
      <c r="G18" s="18"/>
      <c r="H18" s="38"/>
      <c r="I18" s="38"/>
      <c r="J18" s="38"/>
      <c r="K18" s="38"/>
      <c r="L18" s="38"/>
      <c r="M18" s="38"/>
      <c r="N18" s="38"/>
      <c r="Z18" s="65">
        <v>16</v>
      </c>
      <c r="AA18" s="29"/>
      <c r="AB18" s="25"/>
      <c r="AC18" s="29"/>
      <c r="AD18" s="26"/>
      <c r="AE18" s="39">
        <v>88</v>
      </c>
      <c r="AF18" s="26">
        <f t="shared" ref="AF18:AF26" si="2">+AE18/100*AD$18</f>
        <v>0</v>
      </c>
      <c r="AG18" s="28">
        <f t="shared" si="1"/>
        <v>88</v>
      </c>
      <c r="AH18"/>
    </row>
    <row r="19" spans="2:34" ht="15" x14ac:dyDescent="0.25">
      <c r="B19" s="35">
        <v>5</v>
      </c>
      <c r="C19" s="36"/>
      <c r="D19" s="36"/>
      <c r="E19" s="74"/>
      <c r="G19" s="105" t="s">
        <v>99</v>
      </c>
      <c r="H19" s="105"/>
      <c r="I19" s="105"/>
      <c r="J19" s="16"/>
      <c r="K19" s="41"/>
      <c r="L19" s="41"/>
      <c r="M19" s="41"/>
      <c r="N19" s="41"/>
      <c r="Z19" s="65">
        <v>8</v>
      </c>
      <c r="AA19" s="27"/>
      <c r="AB19" s="27"/>
      <c r="AC19" s="27"/>
      <c r="AD19" s="27"/>
      <c r="AE19" s="39">
        <v>69</v>
      </c>
      <c r="AF19" s="26">
        <f t="shared" si="2"/>
        <v>0</v>
      </c>
      <c r="AG19" s="28">
        <f t="shared" si="1"/>
        <v>69</v>
      </c>
      <c r="AH19"/>
    </row>
    <row r="20" spans="2:34" ht="15" x14ac:dyDescent="0.25">
      <c r="B20" s="35">
        <v>6</v>
      </c>
      <c r="C20" s="36"/>
      <c r="D20" s="36"/>
      <c r="E20" s="74"/>
      <c r="G20" s="105"/>
      <c r="H20" s="105"/>
      <c r="I20" s="105"/>
      <c r="J20" s="16"/>
      <c r="K20" s="41"/>
      <c r="L20" s="41"/>
      <c r="M20" s="41"/>
      <c r="N20" s="41"/>
      <c r="Z20" s="65">
        <v>4</v>
      </c>
      <c r="AA20" s="27"/>
      <c r="AB20" s="27"/>
      <c r="AC20" s="27"/>
      <c r="AD20" s="27"/>
      <c r="AE20" s="39">
        <v>57</v>
      </c>
      <c r="AF20" s="26">
        <f t="shared" si="2"/>
        <v>0</v>
      </c>
      <c r="AG20" s="28">
        <f t="shared" si="1"/>
        <v>57</v>
      </c>
      <c r="AH20"/>
    </row>
    <row r="21" spans="2:34" ht="15" x14ac:dyDescent="0.25">
      <c r="B21" s="35">
        <v>7</v>
      </c>
      <c r="C21" s="36"/>
      <c r="D21" s="36"/>
      <c r="E21" s="75"/>
      <c r="G21" s="105"/>
      <c r="H21" s="105"/>
      <c r="I21" s="105"/>
      <c r="J21" s="16"/>
      <c r="K21" s="41"/>
      <c r="L21" s="41"/>
      <c r="M21" s="41"/>
      <c r="N21" s="41"/>
      <c r="Z21" s="65">
        <v>2</v>
      </c>
      <c r="AA21" s="27"/>
      <c r="AB21" s="27"/>
      <c r="AC21" s="27"/>
      <c r="AD21" s="27"/>
      <c r="AE21" s="39">
        <v>48</v>
      </c>
      <c r="AF21" s="26">
        <f t="shared" si="2"/>
        <v>0</v>
      </c>
      <c r="AG21" s="28">
        <f t="shared" si="1"/>
        <v>48</v>
      </c>
      <c r="AH21"/>
    </row>
    <row r="22" spans="2:34" ht="15" x14ac:dyDescent="0.25">
      <c r="B22" s="35">
        <v>8</v>
      </c>
      <c r="C22" s="36"/>
      <c r="D22" s="36"/>
      <c r="E22" s="75"/>
      <c r="G22" s="105"/>
      <c r="H22" s="105"/>
      <c r="I22" s="105"/>
      <c r="J22" s="16"/>
      <c r="K22" s="41"/>
      <c r="L22" s="41"/>
      <c r="M22" s="41"/>
      <c r="N22" s="41"/>
      <c r="Z22" s="65">
        <v>1</v>
      </c>
      <c r="AA22" s="27"/>
      <c r="AB22" s="27"/>
      <c r="AC22" s="27"/>
      <c r="AD22" s="27"/>
      <c r="AE22" s="39">
        <v>43</v>
      </c>
      <c r="AF22" s="26">
        <f t="shared" si="2"/>
        <v>0</v>
      </c>
      <c r="AG22" s="28">
        <f t="shared" si="1"/>
        <v>43</v>
      </c>
      <c r="AH22"/>
    </row>
    <row r="23" spans="2:34" ht="15" x14ac:dyDescent="0.25">
      <c r="B23" s="35">
        <v>9</v>
      </c>
      <c r="C23" s="36"/>
      <c r="D23" s="36"/>
      <c r="E23" s="75"/>
      <c r="G23" s="11"/>
      <c r="H23" s="16"/>
      <c r="I23" s="16"/>
      <c r="J23" s="16"/>
      <c r="K23" s="41"/>
      <c r="L23" s="41"/>
      <c r="M23" s="41"/>
      <c r="N23" s="41"/>
      <c r="Z23" s="65">
        <v>0.5</v>
      </c>
      <c r="AA23" s="27"/>
      <c r="AB23" s="27"/>
      <c r="AC23" s="27"/>
      <c r="AD23" s="27"/>
      <c r="AE23" s="39">
        <v>37</v>
      </c>
      <c r="AF23" s="26">
        <f t="shared" si="2"/>
        <v>0</v>
      </c>
      <c r="AG23" s="28">
        <f t="shared" si="1"/>
        <v>37</v>
      </c>
      <c r="AH23"/>
    </row>
    <row r="24" spans="2:34" ht="15" x14ac:dyDescent="0.25">
      <c r="B24" s="35">
        <v>10</v>
      </c>
      <c r="C24" s="36"/>
      <c r="D24" s="36"/>
      <c r="E24" s="75"/>
      <c r="G24" s="11"/>
      <c r="H24" s="16"/>
      <c r="I24" s="16"/>
      <c r="J24" s="16"/>
      <c r="K24" s="41"/>
      <c r="L24" s="41"/>
      <c r="M24" s="41"/>
      <c r="N24" s="41"/>
      <c r="Z24" s="67">
        <v>0.25</v>
      </c>
      <c r="AA24" s="27"/>
      <c r="AB24" s="27"/>
      <c r="AC24" s="27"/>
      <c r="AD24" s="27"/>
      <c r="AE24" s="39">
        <v>22</v>
      </c>
      <c r="AF24" s="26">
        <f t="shared" si="2"/>
        <v>0</v>
      </c>
      <c r="AG24" s="28">
        <f t="shared" si="1"/>
        <v>22</v>
      </c>
      <c r="AH24"/>
    </row>
    <row r="25" spans="2:34" ht="15" x14ac:dyDescent="0.25">
      <c r="B25" s="35" t="s">
        <v>31</v>
      </c>
      <c r="C25" s="36"/>
      <c r="D25" s="36"/>
      <c r="E25" s="74"/>
      <c r="G25" s="11"/>
      <c r="H25" s="16"/>
      <c r="I25" s="16"/>
      <c r="J25" s="16"/>
      <c r="K25" s="41"/>
      <c r="L25" s="41"/>
      <c r="M25" s="41"/>
      <c r="N25" s="41"/>
      <c r="Z25" s="67">
        <v>0.125</v>
      </c>
      <c r="AA25" s="27"/>
      <c r="AB25" s="27"/>
      <c r="AC25" s="27"/>
      <c r="AD25" s="27"/>
      <c r="AE25" s="39">
        <v>12</v>
      </c>
      <c r="AF25" s="68">
        <f t="shared" si="2"/>
        <v>0</v>
      </c>
      <c r="AG25" s="28">
        <f t="shared" si="1"/>
        <v>12</v>
      </c>
      <c r="AH25"/>
    </row>
    <row r="26" spans="2:34" ht="15" x14ac:dyDescent="0.25">
      <c r="B26" s="11"/>
      <c r="C26" s="3"/>
      <c r="D26" s="3"/>
      <c r="E26" s="3"/>
      <c r="G26" s="78"/>
      <c r="H26" s="79"/>
      <c r="I26" s="79"/>
      <c r="J26" s="43"/>
      <c r="K26" s="3"/>
      <c r="L26" s="3"/>
      <c r="M26" s="3"/>
      <c r="N26" s="3"/>
      <c r="Z26" s="67">
        <v>6.25E-2</v>
      </c>
      <c r="AA26" s="25"/>
      <c r="AB26" s="25"/>
      <c r="AC26" s="25"/>
      <c r="AD26" s="25"/>
      <c r="AE26" s="25">
        <v>5.7</v>
      </c>
      <c r="AF26" s="68">
        <f t="shared" si="2"/>
        <v>0</v>
      </c>
      <c r="AG26" s="28">
        <f t="shared" si="1"/>
        <v>5.7</v>
      </c>
      <c r="AH26"/>
    </row>
    <row r="27" spans="2:34" ht="18" x14ac:dyDescent="0.25">
      <c r="B27" s="94" t="s">
        <v>32</v>
      </c>
      <c r="C27" s="94"/>
      <c r="D27" s="94"/>
      <c r="E27" s="94"/>
      <c r="F27" s="94"/>
      <c r="G27" s="94"/>
      <c r="H27" s="94"/>
      <c r="I27" s="94"/>
      <c r="J27" s="38"/>
      <c r="K27" s="3"/>
      <c r="L27" s="3"/>
      <c r="M27" s="3"/>
      <c r="N27" s="3"/>
      <c r="AA27" s="19"/>
      <c r="AB27" s="91"/>
      <c r="AC27" s="19"/>
      <c r="AH27"/>
    </row>
    <row r="28" spans="2:34" ht="15" x14ac:dyDescent="0.25">
      <c r="B28" s="44" t="s">
        <v>21</v>
      </c>
      <c r="C28" s="44" t="s">
        <v>22</v>
      </c>
      <c r="D28" s="44" t="s">
        <v>23</v>
      </c>
      <c r="E28" s="44" t="s">
        <v>24</v>
      </c>
      <c r="F28" s="44" t="s">
        <v>33</v>
      </c>
      <c r="G28" s="44" t="s">
        <v>34</v>
      </c>
      <c r="H28" s="44" t="s">
        <v>35</v>
      </c>
      <c r="I28" s="44" t="s">
        <v>36</v>
      </c>
      <c r="J28" s="45"/>
      <c r="AC28" s="19"/>
      <c r="AH28"/>
    </row>
    <row r="29" spans="2:34" ht="85.5" x14ac:dyDescent="0.25">
      <c r="B29" s="24" t="s">
        <v>37</v>
      </c>
      <c r="C29" s="89" t="s">
        <v>38</v>
      </c>
      <c r="D29" s="24" t="s">
        <v>39</v>
      </c>
      <c r="E29" s="24" t="s">
        <v>40</v>
      </c>
      <c r="F29" s="24" t="s">
        <v>41</v>
      </c>
      <c r="G29" s="24" t="s">
        <v>42</v>
      </c>
      <c r="H29" s="24" t="s">
        <v>43</v>
      </c>
      <c r="I29" s="24" t="s">
        <v>44</v>
      </c>
      <c r="J29" s="47"/>
      <c r="M29" s="47"/>
      <c r="AH29"/>
    </row>
    <row r="30" spans="2:34" ht="22.5" x14ac:dyDescent="0.25">
      <c r="B30" s="25"/>
      <c r="C30" s="34"/>
      <c r="D30" s="24"/>
      <c r="E30" s="24"/>
      <c r="F30" s="24"/>
      <c r="G30" s="34" t="s">
        <v>45</v>
      </c>
      <c r="H30" s="34" t="s">
        <v>46</v>
      </c>
      <c r="I30" s="34" t="s">
        <v>47</v>
      </c>
      <c r="J30" s="48"/>
      <c r="Q30" s="49"/>
      <c r="Z30" s="90" t="s">
        <v>62</v>
      </c>
      <c r="AA30" s="90" t="s">
        <v>3</v>
      </c>
      <c r="AH30"/>
    </row>
    <row r="31" spans="2:34" ht="15" x14ac:dyDescent="0.25">
      <c r="B31" s="40" t="s">
        <v>48</v>
      </c>
      <c r="C31" s="34"/>
      <c r="D31" s="24"/>
      <c r="E31" s="24"/>
      <c r="F31" s="24"/>
      <c r="G31" s="24"/>
      <c r="H31" s="89">
        <f>F31-G31</f>
        <v>0</v>
      </c>
      <c r="I31" s="89">
        <f>H31</f>
        <v>0</v>
      </c>
      <c r="J31" s="48"/>
      <c r="Z31" s="90">
        <v>16</v>
      </c>
      <c r="AA31" s="71">
        <f ca="1">10^(FORECAST(Z31,LOG(OFFSET(Z$9:Z$26,MATCH(Z31,AG$9:AG$26,-1)-1,0,2)),OFFSET(AG$9:AG$26,MATCH(Z31,AG$9:AG$26,-1)-1,0,2)))</f>
        <v>0.1649384888466118</v>
      </c>
      <c r="AH31"/>
    </row>
    <row r="32" spans="2:34" ht="15" x14ac:dyDescent="0.25">
      <c r="B32" s="40" t="s">
        <v>49</v>
      </c>
      <c r="C32" s="36">
        <v>1.7</v>
      </c>
      <c r="D32" s="24"/>
      <c r="E32" s="24"/>
      <c r="F32" s="24"/>
      <c r="G32" s="24"/>
      <c r="H32" s="76">
        <f>+F32-C32</f>
        <v>-1.7</v>
      </c>
      <c r="I32" s="76">
        <f>H32+I31</f>
        <v>-1.7</v>
      </c>
      <c r="J32" s="48"/>
      <c r="Z32" s="90">
        <v>50</v>
      </c>
      <c r="AA32" s="71">
        <f ca="1">10^(FORECAST(Z32,LOG(OFFSET(Z$9:Z$26,MATCH(Z32,AG$9:AG$26,-1)-1,0,2)),OFFSET(AG$9:AG$26,MATCH(Z32,AG$9:AG$26,-1)-1,0,2)))</f>
        <v>2.3330580791522335</v>
      </c>
      <c r="AH32"/>
    </row>
    <row r="33" spans="2:34" ht="15" x14ac:dyDescent="0.25">
      <c r="B33" s="40" t="s">
        <v>50</v>
      </c>
      <c r="C33" s="36">
        <v>0</v>
      </c>
      <c r="D33" s="24"/>
      <c r="E33" s="24"/>
      <c r="F33" s="24"/>
      <c r="G33" s="24"/>
      <c r="H33" s="76">
        <f t="shared" ref="H33:H40" si="3">+F33-C33</f>
        <v>0</v>
      </c>
      <c r="I33" s="76">
        <f t="shared" ref="I33:I34" si="4">H33+I32</f>
        <v>-1.7</v>
      </c>
      <c r="J33" s="48"/>
      <c r="Z33" s="90">
        <v>84</v>
      </c>
      <c r="AA33" s="71">
        <f ca="1">10^(FORECAST(Z33,LOG(OFFSET(Z$9:Z$26,MATCH(Z33,AG$9:AG$26,-1)-1,0,2)),OFFSET(AG$9:AG$26,MATCH(Z33,AG$9:AG$26,-1)-1,0,2)))</f>
        <v>13.827550292505697</v>
      </c>
      <c r="AH33"/>
    </row>
    <row r="34" spans="2:34" ht="15" x14ac:dyDescent="0.25">
      <c r="B34" s="40" t="s">
        <v>51</v>
      </c>
      <c r="C34" s="36">
        <v>1.7</v>
      </c>
      <c r="D34" s="50"/>
      <c r="E34" s="50"/>
      <c r="F34" s="50"/>
      <c r="G34" s="36"/>
      <c r="H34" s="76">
        <f t="shared" si="3"/>
        <v>-1.7</v>
      </c>
      <c r="I34" s="76">
        <f t="shared" si="4"/>
        <v>-3.4</v>
      </c>
      <c r="J34" s="48"/>
      <c r="Z34" s="90">
        <v>90</v>
      </c>
      <c r="AA34" s="71">
        <f ca="1">10^(FORECAST(Z34,LOG(OFFSET(Z$9:Z$26,MATCH(Z34,AG$9:AG$26,-1)-1,0,2)),OFFSET(AG$9:AG$26,MATCH(Z34,AG$9:AG$26,-1)-1,0,2)))</f>
        <v>20.082988502465106</v>
      </c>
      <c r="AC34"/>
      <c r="AD34"/>
      <c r="AE34"/>
      <c r="AF34"/>
      <c r="AG34"/>
      <c r="AH34"/>
    </row>
    <row r="35" spans="2:34" ht="15" x14ac:dyDescent="0.25">
      <c r="B35" s="51" t="s">
        <v>52</v>
      </c>
      <c r="C35" s="36">
        <v>1.7</v>
      </c>
      <c r="D35" s="36"/>
      <c r="E35" s="36"/>
      <c r="F35" s="36"/>
      <c r="G35" s="36"/>
      <c r="H35" s="76">
        <f t="shared" si="3"/>
        <v>-1.7</v>
      </c>
      <c r="I35" s="76">
        <f>I34+H35</f>
        <v>-5.0999999999999996</v>
      </c>
      <c r="J35" s="3"/>
      <c r="Z35" s="72"/>
      <c r="AA35" s="72"/>
      <c r="AB35"/>
      <c r="AC35"/>
      <c r="AD35"/>
      <c r="AE35"/>
      <c r="AF35"/>
      <c r="AG35"/>
      <c r="AH35"/>
    </row>
    <row r="36" spans="2:34" ht="15" x14ac:dyDescent="0.25">
      <c r="B36" s="51" t="s">
        <v>53</v>
      </c>
      <c r="C36" s="36">
        <v>1.7</v>
      </c>
      <c r="D36" s="36"/>
      <c r="E36" s="36"/>
      <c r="F36" s="36"/>
      <c r="G36" s="36"/>
      <c r="H36" s="76">
        <f t="shared" si="3"/>
        <v>-1.7</v>
      </c>
      <c r="I36" s="76">
        <f t="shared" ref="I36:I40" si="5">I35+H36</f>
        <v>-6.8</v>
      </c>
      <c r="J36" s="3"/>
      <c r="Z36" s="90" t="s">
        <v>63</v>
      </c>
      <c r="AA36" s="71">
        <f ca="1">0.5*(AA33/AA32+AA32/AA31)</f>
        <v>10.035905633866124</v>
      </c>
      <c r="AB36"/>
      <c r="AC36"/>
      <c r="AD36"/>
      <c r="AE36"/>
      <c r="AF36"/>
      <c r="AG36"/>
      <c r="AH36"/>
    </row>
    <row r="37" spans="2:34" ht="15" x14ac:dyDescent="0.25">
      <c r="B37" s="36">
        <v>45</v>
      </c>
      <c r="C37" s="36">
        <v>1.7</v>
      </c>
      <c r="D37" s="36"/>
      <c r="E37" s="36"/>
      <c r="F37" s="36"/>
      <c r="G37" s="36"/>
      <c r="H37" s="76">
        <f t="shared" si="3"/>
        <v>-1.7</v>
      </c>
      <c r="I37" s="76">
        <f t="shared" si="5"/>
        <v>-8.5</v>
      </c>
      <c r="J37" s="3"/>
      <c r="Z37" s="72" t="s">
        <v>64</v>
      </c>
      <c r="AA37" s="71">
        <f>100-AG21</f>
        <v>52</v>
      </c>
      <c r="AB37"/>
      <c r="AC37"/>
      <c r="AD37"/>
      <c r="AE37"/>
      <c r="AF37"/>
      <c r="AG37"/>
      <c r="AH37"/>
    </row>
    <row r="38" spans="2:34" ht="15" x14ac:dyDescent="0.25">
      <c r="B38" s="36">
        <v>32</v>
      </c>
      <c r="C38" s="36">
        <v>1.7</v>
      </c>
      <c r="D38" s="36"/>
      <c r="E38" s="36"/>
      <c r="F38" s="36"/>
      <c r="G38" s="36"/>
      <c r="H38" s="76">
        <f t="shared" si="3"/>
        <v>-1.7</v>
      </c>
      <c r="I38" s="76">
        <f t="shared" si="5"/>
        <v>-10.199999999999999</v>
      </c>
      <c r="J38" s="3"/>
      <c r="Z38" s="72" t="s">
        <v>65</v>
      </c>
      <c r="AA38" s="71">
        <f>AG21-AG26</f>
        <v>42.3</v>
      </c>
      <c r="AB38"/>
      <c r="AC38"/>
      <c r="AD38"/>
      <c r="AE38"/>
      <c r="AF38"/>
      <c r="AG38"/>
      <c r="AH38"/>
    </row>
    <row r="39" spans="2:34" ht="15" x14ac:dyDescent="0.25">
      <c r="B39" s="36">
        <v>22.5</v>
      </c>
      <c r="C39" s="36">
        <v>1.7</v>
      </c>
      <c r="D39" s="36"/>
      <c r="E39" s="36"/>
      <c r="F39" s="36"/>
      <c r="G39" s="36"/>
      <c r="H39" s="76">
        <f t="shared" si="3"/>
        <v>-1.7</v>
      </c>
      <c r="I39" s="76">
        <f t="shared" si="5"/>
        <v>-11.899999999999999</v>
      </c>
      <c r="J39" s="3"/>
      <c r="Z39" s="90" t="s">
        <v>66</v>
      </c>
      <c r="AA39" s="71">
        <f>AG26</f>
        <v>5.7</v>
      </c>
      <c r="AB39"/>
      <c r="AC39"/>
      <c r="AD39"/>
      <c r="AE39"/>
      <c r="AF39"/>
      <c r="AG39"/>
      <c r="AH39"/>
    </row>
    <row r="40" spans="2:34" ht="15" x14ac:dyDescent="0.25">
      <c r="B40" s="36">
        <v>16</v>
      </c>
      <c r="C40" s="36">
        <v>1.7</v>
      </c>
      <c r="D40" s="36"/>
      <c r="E40" s="36"/>
      <c r="F40" s="36"/>
      <c r="G40" s="36"/>
      <c r="H40" s="76">
        <f t="shared" si="3"/>
        <v>-1.7</v>
      </c>
      <c r="I40" s="76">
        <f t="shared" si="5"/>
        <v>-13.599999999999998</v>
      </c>
      <c r="J40" s="3"/>
      <c r="Z40"/>
      <c r="AA40"/>
      <c r="AB40"/>
      <c r="AC40"/>
      <c r="AD40"/>
      <c r="AE40"/>
      <c r="AF40"/>
      <c r="AG40"/>
      <c r="AH40"/>
    </row>
    <row r="41" spans="2:34" ht="15" x14ac:dyDescent="0.25">
      <c r="B41" s="36">
        <v>8</v>
      </c>
      <c r="C41" s="36"/>
      <c r="D41" s="36"/>
      <c r="E41" s="36"/>
      <c r="F41" s="36"/>
      <c r="G41" s="36"/>
      <c r="H41" s="76"/>
      <c r="I41" s="76"/>
      <c r="J41" s="3"/>
      <c r="Z41"/>
      <c r="AA41"/>
      <c r="AB41"/>
      <c r="AC41"/>
      <c r="AD41"/>
      <c r="AE41"/>
      <c r="AF41"/>
      <c r="AG41"/>
      <c r="AH41"/>
    </row>
    <row r="42" spans="2:34" ht="15" x14ac:dyDescent="0.25">
      <c r="B42" s="40" t="s">
        <v>89</v>
      </c>
      <c r="C42" s="36"/>
      <c r="D42" s="36"/>
      <c r="E42" s="36"/>
      <c r="F42" s="36"/>
      <c r="G42" s="36"/>
      <c r="H42" s="76">
        <v>161.80000000000001</v>
      </c>
      <c r="I42" s="76">
        <f>I40+H42</f>
        <v>148.20000000000002</v>
      </c>
      <c r="J42" s="3"/>
      <c r="Z42"/>
      <c r="AA42"/>
      <c r="AB42"/>
      <c r="AC42"/>
      <c r="AD42"/>
      <c r="AE42"/>
      <c r="AF42"/>
      <c r="AG42"/>
      <c r="AH42"/>
    </row>
    <row r="43" spans="2:34" ht="15" x14ac:dyDescent="0.25">
      <c r="B43" s="40" t="s">
        <v>31</v>
      </c>
      <c r="C43" s="36">
        <f>SUM(C32:C42)</f>
        <v>13.599999999999998</v>
      </c>
      <c r="D43" s="36"/>
      <c r="E43" s="25"/>
      <c r="F43" s="36">
        <f>SUM(F32:F42)</f>
        <v>0</v>
      </c>
      <c r="G43" s="36"/>
      <c r="H43" s="36">
        <f>SUM(H32:H42)</f>
        <v>148.20000000000002</v>
      </c>
      <c r="I43" s="74">
        <f>I42</f>
        <v>148.20000000000002</v>
      </c>
      <c r="J43" s="3"/>
      <c r="Z43"/>
      <c r="AA43"/>
      <c r="AB43"/>
      <c r="AC43"/>
      <c r="AD43"/>
      <c r="AE43"/>
      <c r="AF43"/>
      <c r="AG43"/>
      <c r="AH43"/>
    </row>
    <row r="44" spans="2:34" ht="29.25" x14ac:dyDescent="0.25">
      <c r="B44" s="52" t="s">
        <v>90</v>
      </c>
      <c r="C44" s="53">
        <v>24.5</v>
      </c>
      <c r="D44" s="87"/>
      <c r="E44" s="54"/>
      <c r="F44" s="55"/>
      <c r="G44" s="56"/>
      <c r="H44" s="15"/>
      <c r="I44" s="77"/>
      <c r="J44" s="3"/>
      <c r="Z44"/>
      <c r="AA44"/>
      <c r="AB44"/>
      <c r="AC44"/>
      <c r="AD44"/>
      <c r="AE44"/>
      <c r="AF44"/>
      <c r="AG44"/>
      <c r="AH44"/>
    </row>
    <row r="45" spans="2:34" ht="15" x14ac:dyDescent="0.25">
      <c r="B45" s="57" t="s">
        <v>54</v>
      </c>
      <c r="J45" s="3"/>
      <c r="Z45"/>
      <c r="AA45"/>
      <c r="AB45"/>
      <c r="AC45"/>
      <c r="AD45"/>
      <c r="AE45"/>
      <c r="AF45"/>
      <c r="AG45"/>
      <c r="AH45"/>
    </row>
    <row r="46" spans="2:34" ht="15" x14ac:dyDescent="0.25">
      <c r="B46" s="57"/>
      <c r="J46" s="3"/>
      <c r="Z46"/>
      <c r="AA46"/>
      <c r="AB46"/>
      <c r="AC46"/>
      <c r="AD46"/>
      <c r="AE46"/>
      <c r="AF46"/>
      <c r="AG46"/>
      <c r="AH46"/>
    </row>
    <row r="47" spans="2:34" ht="15.75" x14ac:dyDescent="0.25">
      <c r="B47" s="95" t="s">
        <v>55</v>
      </c>
      <c r="C47" s="95"/>
      <c r="D47" s="95"/>
      <c r="E47" s="58"/>
      <c r="F47" s="37"/>
      <c r="G47" s="59" t="s">
        <v>56</v>
      </c>
      <c r="H47" s="60" t="e">
        <f>+(E25-H43)/E25</f>
        <v>#DIV/0!</v>
      </c>
      <c r="I47" s="58"/>
      <c r="J47" s="3"/>
      <c r="Q47" s="61"/>
      <c r="Z47"/>
      <c r="AA47"/>
      <c r="AB47"/>
      <c r="AC47"/>
      <c r="AD47"/>
      <c r="AE47"/>
      <c r="AF47"/>
      <c r="AG47"/>
      <c r="AH47"/>
    </row>
    <row r="48" spans="2:34" ht="15" x14ac:dyDescent="0.25">
      <c r="B48" s="96" t="s">
        <v>57</v>
      </c>
      <c r="C48" s="96"/>
      <c r="D48" s="96"/>
      <c r="E48" s="59"/>
      <c r="Z48"/>
      <c r="AA48"/>
      <c r="AB48"/>
      <c r="AC48"/>
      <c r="AD48"/>
      <c r="AE48"/>
      <c r="AF48"/>
      <c r="AG48"/>
      <c r="AH48"/>
    </row>
    <row r="49" spans="2:34" ht="15" x14ac:dyDescent="0.25">
      <c r="B49" s="42"/>
      <c r="C49" s="42"/>
      <c r="D49" s="42"/>
      <c r="Z49"/>
      <c r="AA49"/>
      <c r="AB49"/>
      <c r="AC49"/>
      <c r="AD49"/>
      <c r="AE49"/>
      <c r="AF49"/>
      <c r="AG49"/>
      <c r="AH49"/>
    </row>
    <row r="50" spans="2:34" ht="15" x14ac:dyDescent="0.25">
      <c r="B50" s="97" t="s">
        <v>58</v>
      </c>
      <c r="C50" s="97"/>
      <c r="D50" s="97"/>
      <c r="E50" s="97"/>
      <c r="F50" s="97"/>
      <c r="G50" s="97"/>
      <c r="H50" s="97"/>
      <c r="I50" s="97"/>
      <c r="J50" s="62"/>
      <c r="Z50"/>
      <c r="AA50"/>
      <c r="AB50"/>
      <c r="AC50"/>
      <c r="AD50"/>
      <c r="AE50"/>
      <c r="AF50"/>
      <c r="AG50"/>
      <c r="AH50"/>
    </row>
    <row r="51" spans="2:34" ht="15" x14ac:dyDescent="0.25">
      <c r="B51" s="97"/>
      <c r="C51" s="97"/>
      <c r="D51" s="97"/>
      <c r="E51" s="97"/>
      <c r="F51" s="97"/>
      <c r="G51" s="97"/>
      <c r="H51" s="97"/>
      <c r="I51" s="97"/>
      <c r="J51" s="62"/>
      <c r="Z51"/>
      <c r="AA51"/>
      <c r="AB51"/>
      <c r="AC51"/>
      <c r="AD51"/>
      <c r="AE51"/>
      <c r="AF51"/>
      <c r="AG51"/>
      <c r="AH51"/>
    </row>
    <row r="52" spans="2:34" ht="15" x14ac:dyDescent="0.25">
      <c r="B52" s="2" t="s">
        <v>59</v>
      </c>
      <c r="C52" s="2"/>
      <c r="E52" s="1" t="s">
        <v>60</v>
      </c>
      <c r="G52" s="63"/>
      <c r="H52" s="17" t="s">
        <v>61</v>
      </c>
      <c r="I52" s="17" t="s">
        <v>79</v>
      </c>
      <c r="Z52"/>
      <c r="AA52"/>
      <c r="AB52"/>
      <c r="AC52"/>
      <c r="AD52"/>
      <c r="AE52"/>
      <c r="AF52"/>
      <c r="AG52"/>
      <c r="AH52"/>
    </row>
    <row r="53" spans="2:34" ht="15" x14ac:dyDescent="0.25">
      <c r="J53" s="41"/>
      <c r="Z53"/>
      <c r="AA53"/>
      <c r="AB53"/>
      <c r="AC53"/>
      <c r="AD53"/>
      <c r="AE53"/>
      <c r="AF53"/>
      <c r="AG53"/>
      <c r="AH53"/>
    </row>
    <row r="54" spans="2:34" ht="15" x14ac:dyDescent="0.25">
      <c r="J54" s="41"/>
      <c r="Z54"/>
      <c r="AA54"/>
      <c r="AB54"/>
      <c r="AC54"/>
      <c r="AD54"/>
      <c r="AE54"/>
      <c r="AF54"/>
      <c r="AG54"/>
      <c r="AH54"/>
    </row>
    <row r="55" spans="2:34" ht="15" x14ac:dyDescent="0.25">
      <c r="J55" s="41"/>
      <c r="Z55"/>
      <c r="AA55"/>
      <c r="AB55"/>
      <c r="AC55"/>
      <c r="AD55"/>
      <c r="AE55"/>
      <c r="AF55"/>
      <c r="AG55"/>
      <c r="AH55"/>
    </row>
    <row r="56" spans="2:34" ht="15" x14ac:dyDescent="0.25">
      <c r="J56" s="41"/>
      <c r="Z56"/>
      <c r="AA56"/>
      <c r="AB56"/>
      <c r="AC56"/>
      <c r="AD56"/>
      <c r="AE56"/>
      <c r="AF56"/>
      <c r="AG56"/>
      <c r="AH56"/>
    </row>
    <row r="57" spans="2:34" ht="15" x14ac:dyDescent="0.25">
      <c r="B57" s="3"/>
      <c r="C57" s="3"/>
      <c r="Z57"/>
      <c r="AA57"/>
      <c r="AB57"/>
      <c r="AC57"/>
      <c r="AD57"/>
      <c r="AE57"/>
      <c r="AF57"/>
      <c r="AG57"/>
      <c r="AH57"/>
    </row>
  </sheetData>
  <mergeCells count="9">
    <mergeCell ref="B47:D47"/>
    <mergeCell ref="B48:D48"/>
    <mergeCell ref="B50:I51"/>
    <mergeCell ref="Z1:AG1"/>
    <mergeCell ref="B2:J2"/>
    <mergeCell ref="AA6:AD6"/>
    <mergeCell ref="B11:E11"/>
    <mergeCell ref="G19:I22"/>
    <mergeCell ref="B27:I27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6:J18"/>
  <sheetViews>
    <sheetView workbookViewId="0">
      <selection activeCell="G14" sqref="G14"/>
    </sheetView>
  </sheetViews>
  <sheetFormatPr defaultRowHeight="15" x14ac:dyDescent="0.25"/>
  <sheetData>
    <row r="6" spans="3:10" x14ac:dyDescent="0.25">
      <c r="C6" s="72"/>
      <c r="D6" s="106" t="s">
        <v>103</v>
      </c>
      <c r="E6" s="106"/>
      <c r="F6" s="106"/>
      <c r="G6" s="106"/>
      <c r="H6" s="70"/>
    </row>
    <row r="7" spans="3:10" x14ac:dyDescent="0.25">
      <c r="C7" s="72"/>
      <c r="D7" s="70" t="s">
        <v>101</v>
      </c>
      <c r="E7" s="70" t="s">
        <v>102</v>
      </c>
      <c r="F7" s="70"/>
      <c r="G7" s="70" t="s">
        <v>67</v>
      </c>
      <c r="H7" s="70"/>
      <c r="I7" s="92"/>
      <c r="J7" s="92"/>
    </row>
    <row r="8" spans="3:10" x14ac:dyDescent="0.25">
      <c r="C8" s="72" t="s">
        <v>68</v>
      </c>
      <c r="D8" s="71">
        <f ca="1">+'S1A Lab Results'!AA31</f>
        <v>0.14865088937534013</v>
      </c>
      <c r="E8" s="71">
        <f ca="1">+'S1B Lab Results'!AA31</f>
        <v>0.1649384888466118</v>
      </c>
      <c r="F8" s="71"/>
      <c r="G8" s="71">
        <f ca="1">+AVERAGE(F8,E8,D8)</f>
        <v>0.15679468911097597</v>
      </c>
      <c r="H8" s="71"/>
    </row>
    <row r="9" spans="3:10" x14ac:dyDescent="0.25">
      <c r="C9" s="72" t="s">
        <v>69</v>
      </c>
      <c r="D9" s="71">
        <f ca="1">+'S1A Lab Results'!AA32</f>
        <v>1.2190136542044754</v>
      </c>
      <c r="E9" s="71">
        <f ca="1">+'S1B Lab Results'!AA32</f>
        <v>2.3330580791522335</v>
      </c>
      <c r="F9" s="71"/>
      <c r="G9" s="71">
        <f t="shared" ref="G9:G11" ca="1" si="0">+AVERAGE(F9,E9,D9)</f>
        <v>1.7760358666783544</v>
      </c>
      <c r="H9" s="71"/>
    </row>
    <row r="10" spans="3:10" x14ac:dyDescent="0.25">
      <c r="C10" s="72" t="s">
        <v>70</v>
      </c>
      <c r="D10" s="71">
        <f ca="1">+'S1A Lab Results'!AA33</f>
        <v>22.500000000000004</v>
      </c>
      <c r="E10" s="71">
        <f ca="1">+'S1B Lab Results'!AA33</f>
        <v>13.827550292505697</v>
      </c>
      <c r="F10" s="71"/>
      <c r="G10" s="71">
        <f t="shared" ca="1" si="0"/>
        <v>18.163775146252849</v>
      </c>
      <c r="H10" s="71"/>
    </row>
    <row r="11" spans="3:10" x14ac:dyDescent="0.25">
      <c r="C11" s="72" t="s">
        <v>71</v>
      </c>
      <c r="D11" s="71">
        <f ca="1">+'S1A Lab Results'!AA34</f>
        <v>33.87092580840735</v>
      </c>
      <c r="E11" s="71">
        <f ca="1">+'S1B Lab Results'!AA34</f>
        <v>20.082988502465106</v>
      </c>
      <c r="F11" s="71"/>
      <c r="G11" s="71">
        <f t="shared" ca="1" si="0"/>
        <v>26.976957155436228</v>
      </c>
      <c r="H11" s="71"/>
    </row>
    <row r="12" spans="3:10" x14ac:dyDescent="0.25">
      <c r="C12" s="72"/>
      <c r="D12" s="71"/>
      <c r="E12" s="71"/>
      <c r="F12" s="71"/>
      <c r="G12" s="71"/>
      <c r="H12" s="71"/>
    </row>
    <row r="13" spans="3:10" x14ac:dyDescent="0.25">
      <c r="C13" s="72" t="s">
        <v>72</v>
      </c>
      <c r="D13" s="71">
        <f ca="1">+'S1A Lab Results'!AA36</f>
        <v>13.329029602949428</v>
      </c>
      <c r="E13" s="71">
        <f ca="1">+'S1B Lab Results'!AA36</f>
        <v>10.035905633866124</v>
      </c>
      <c r="F13" s="71"/>
      <c r="G13" s="71">
        <f ca="1">+AVERAGE(F13,E13,D13)</f>
        <v>11.682467618407776</v>
      </c>
      <c r="H13" s="71"/>
    </row>
    <row r="14" spans="3:10" x14ac:dyDescent="0.25">
      <c r="C14" s="72"/>
      <c r="D14" s="72"/>
      <c r="E14" s="72"/>
      <c r="F14" s="71"/>
      <c r="G14" s="71"/>
      <c r="H14" s="72"/>
    </row>
    <row r="15" spans="3:10" x14ac:dyDescent="0.25">
      <c r="C15" s="72"/>
      <c r="D15" s="72"/>
      <c r="E15" s="72"/>
      <c r="F15" s="72"/>
      <c r="G15" s="72"/>
      <c r="H15" s="72"/>
    </row>
    <row r="16" spans="3:10" x14ac:dyDescent="0.25">
      <c r="C16" s="72" t="s">
        <v>73</v>
      </c>
      <c r="D16" s="71">
        <f>+'S1A Lab Results'!AA37</f>
        <v>45</v>
      </c>
      <c r="E16" s="71">
        <f>+'S1B Lab Results'!AA37</f>
        <v>52</v>
      </c>
      <c r="F16" s="72"/>
      <c r="G16" s="71">
        <f t="shared" ref="G16:G18" si="1">+AVERAGE(F16,E16,D16)</f>
        <v>48.5</v>
      </c>
      <c r="H16" s="71"/>
    </row>
    <row r="17" spans="3:8" x14ac:dyDescent="0.25">
      <c r="C17" s="72" t="s">
        <v>74</v>
      </c>
      <c r="D17" s="71">
        <f>+'S1A Lab Results'!AA38</f>
        <v>48.2</v>
      </c>
      <c r="E17" s="71">
        <f>+'S1B Lab Results'!AA38</f>
        <v>42.3</v>
      </c>
      <c r="F17" s="72"/>
      <c r="G17" s="71">
        <f t="shared" si="1"/>
        <v>45.25</v>
      </c>
      <c r="H17" s="71"/>
    </row>
    <row r="18" spans="3:8" x14ac:dyDescent="0.25">
      <c r="C18" s="72" t="s">
        <v>75</v>
      </c>
      <c r="D18" s="71">
        <f>+'S1A Lab Results'!AA39</f>
        <v>6.8</v>
      </c>
      <c r="E18" s="71">
        <f>+'S1B Lab Results'!AA39</f>
        <v>5.7</v>
      </c>
      <c r="F18" s="72"/>
      <c r="G18" s="71">
        <f t="shared" si="1"/>
        <v>6.25</v>
      </c>
      <c r="H18" s="71"/>
    </row>
  </sheetData>
  <mergeCells count="1">
    <mergeCell ref="D6:G6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>
      <selection activeCell="A3" sqref="A3"/>
    </sheetView>
  </sheetViews>
  <sheetFormatPr defaultRowHeight="15" x14ac:dyDescent="0.25"/>
  <sheetData>
    <row r="1" spans="1:1" x14ac:dyDescent="0.25">
      <c r="A1" s="73" t="s">
        <v>76</v>
      </c>
    </row>
    <row r="2" spans="1:1" x14ac:dyDescent="0.25">
      <c r="A2" s="73"/>
    </row>
    <row r="3" spans="1:1" x14ac:dyDescent="0.25">
      <c r="A3" s="73" t="s">
        <v>104</v>
      </c>
    </row>
    <row r="4" spans="1:1" x14ac:dyDescent="0.25">
      <c r="A4" s="73"/>
    </row>
    <row r="5" spans="1:1" x14ac:dyDescent="0.25">
      <c r="A5" s="73" t="s">
        <v>105</v>
      </c>
    </row>
    <row r="6" spans="1:1" x14ac:dyDescent="0.25">
      <c r="A6" s="73"/>
    </row>
    <row r="7" spans="1:1" x14ac:dyDescent="0.25">
      <c r="A7" s="73" t="s">
        <v>106</v>
      </c>
    </row>
    <row r="8" spans="1:1" x14ac:dyDescent="0.25">
      <c r="A8" s="73"/>
    </row>
    <row r="9" spans="1:1" x14ac:dyDescent="0.25">
      <c r="A9" s="73" t="s">
        <v>77</v>
      </c>
    </row>
    <row r="10" spans="1:1" x14ac:dyDescent="0.25">
      <c r="A10" s="73"/>
    </row>
    <row r="11" spans="1:1" x14ac:dyDescent="0.25">
      <c r="A11" s="73" t="s">
        <v>78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5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Datasheet</vt:lpstr>
      <vt:lpstr>S1A Lab Results</vt:lpstr>
      <vt:lpstr>S1B Lab Results</vt:lpstr>
      <vt:lpstr>Summary</vt:lpstr>
      <vt:lpstr>readme</vt:lpstr>
      <vt:lpstr>Dist Chart</vt:lpstr>
      <vt:lpstr>'S1A Lab Results'!Print_Area</vt:lpstr>
    </vt:vector>
  </TitlesOfParts>
  <Company>Tetra Tech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Wagenfehr, Kayla</dc:creator>
  <cp:lastModifiedBy>Zevenbergen, Lyle</cp:lastModifiedBy>
  <dcterms:created xsi:type="dcterms:W3CDTF">2013-10-08T21:21:00Z</dcterms:created>
  <dcterms:modified xsi:type="dcterms:W3CDTF">2014-12-17T16:10:21Z</dcterms:modified>
</cp:coreProperties>
</file>