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550" yWindow="-15" windowWidth="11595" windowHeight="10605"/>
    <workbookView xWindow="-15" yWindow="-15" windowWidth="11325" windowHeight="10590" activeTab="4"/>
  </bookViews>
  <sheets>
    <sheet name="UR 1.1" sheetId="1" r:id="rId1"/>
    <sheet name="UR 1.2" sheetId="2" r:id="rId2"/>
    <sheet name="UR 2.1" sheetId="3" r:id="rId3"/>
    <sheet name="UR 4.1" sheetId="7" r:id="rId4"/>
    <sheet name="UR 5.1" sheetId="9" r:id="rId5"/>
    <sheet name="Chart 1.1" sheetId="4" r:id="rId6"/>
    <sheet name="Chart 1.2" sheetId="5" r:id="rId7"/>
    <sheet name="Chart 2.1" sheetId="6" r:id="rId8"/>
    <sheet name="Chart 4.1" sheetId="8" r:id="rId9"/>
    <sheet name="readme" sheetId="10" r:id="rId10"/>
  </sheets>
  <calcPr calcId="152511"/>
</workbook>
</file>

<file path=xl/calcChain.xml><?xml version="1.0" encoding="utf-8"?>
<calcChain xmlns="http://schemas.openxmlformats.org/spreadsheetml/2006/main">
  <c r="E8" i="9" l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7" i="9"/>
  <c r="K11" i="9" l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O10" i="7"/>
  <c r="O11" i="7"/>
  <c r="O12" i="7"/>
  <c r="P12" i="7" s="1"/>
  <c r="O13" i="7"/>
  <c r="P13" i="7" s="1"/>
  <c r="K16" i="7" s="1"/>
  <c r="P10" i="7"/>
  <c r="P11" i="7"/>
  <c r="O9" i="7"/>
  <c r="P9" i="7" s="1"/>
  <c r="G9" i="7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J20" i="7" s="1"/>
  <c r="G9" i="2"/>
  <c r="C45" i="7"/>
  <c r="D45" i="7" s="1"/>
  <c r="C44" i="7"/>
  <c r="D44" i="7" s="1"/>
  <c r="C43" i="7"/>
  <c r="D43" i="7" s="1"/>
  <c r="C42" i="7"/>
  <c r="D42" i="7" s="1"/>
  <c r="C41" i="7"/>
  <c r="D41" i="7" s="1"/>
  <c r="C40" i="7"/>
  <c r="D40" i="7" s="1"/>
  <c r="C39" i="7"/>
  <c r="D39" i="7" s="1"/>
  <c r="C38" i="7"/>
  <c r="D38" i="7" s="1"/>
  <c r="C37" i="7"/>
  <c r="D37" i="7" s="1"/>
  <c r="C48" i="7"/>
  <c r="C36" i="7"/>
  <c r="D36" i="7" s="1"/>
  <c r="C35" i="7"/>
  <c r="D35" i="7" s="1"/>
  <c r="C34" i="7"/>
  <c r="D34" i="7" s="1"/>
  <c r="C33" i="7"/>
  <c r="D33" i="7" s="1"/>
  <c r="C32" i="7"/>
  <c r="D32" i="7" s="1"/>
  <c r="C31" i="7"/>
  <c r="D31" i="7" s="1"/>
  <c r="C30" i="7"/>
  <c r="D30" i="7" s="1"/>
  <c r="C29" i="7"/>
  <c r="D29" i="7" s="1"/>
  <c r="C28" i="7"/>
  <c r="D28" i="7" s="1"/>
  <c r="C27" i="7"/>
  <c r="D27" i="7" s="1"/>
  <c r="C26" i="7"/>
  <c r="D26" i="7" s="1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48" i="7" s="1"/>
  <c r="A37" i="7" s="1"/>
  <c r="A38" i="7" s="1"/>
  <c r="A39" i="7" s="1"/>
  <c r="A40" i="7" s="1"/>
  <c r="A41" i="7" s="1"/>
  <c r="A42" i="7" s="1"/>
  <c r="A43" i="7" s="1"/>
  <c r="A44" i="7" s="1"/>
  <c r="A45" i="7" s="1"/>
  <c r="R8" i="1"/>
  <c r="M14" i="1" s="1"/>
  <c r="Q9" i="1"/>
  <c r="R9" i="1" s="1"/>
  <c r="Q8" i="1"/>
  <c r="Q13" i="3"/>
  <c r="Q14" i="3"/>
  <c r="R12" i="2"/>
  <c r="Q13" i="2"/>
  <c r="R13" i="2" s="1"/>
  <c r="Q12" i="2"/>
  <c r="Q10" i="3"/>
  <c r="Q11" i="3"/>
  <c r="P9" i="3"/>
  <c r="Q9" i="3" s="1"/>
  <c r="P10" i="3"/>
  <c r="P11" i="3"/>
  <c r="P12" i="3"/>
  <c r="Q12" i="3" s="1"/>
  <c r="P13" i="3"/>
  <c r="P14" i="3"/>
  <c r="P8" i="3"/>
  <c r="D14" i="3"/>
  <c r="D18" i="3"/>
  <c r="D20" i="3"/>
  <c r="D30" i="3"/>
  <c r="D34" i="3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9" i="3"/>
  <c r="C9" i="3"/>
  <c r="D9" i="3" s="1"/>
  <c r="C10" i="3"/>
  <c r="D10" i="3" s="1"/>
  <c r="C11" i="3"/>
  <c r="D11" i="3" s="1"/>
  <c r="C12" i="3"/>
  <c r="D12" i="3" s="1"/>
  <c r="C13" i="3"/>
  <c r="D13" i="3" s="1"/>
  <c r="C14" i="3"/>
  <c r="C15" i="3"/>
  <c r="D15" i="3" s="1"/>
  <c r="C16" i="3"/>
  <c r="D16" i="3" s="1"/>
  <c r="C17" i="3"/>
  <c r="D17" i="3" s="1"/>
  <c r="C18" i="3"/>
  <c r="C19" i="3"/>
  <c r="D19" i="3" s="1"/>
  <c r="C20" i="3"/>
  <c r="C21" i="3"/>
  <c r="D21" i="3" s="1"/>
  <c r="C22" i="3"/>
  <c r="D22" i="3" s="1"/>
  <c r="C23" i="3"/>
  <c r="D23" i="3" s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C31" i="3"/>
  <c r="D31" i="3" s="1"/>
  <c r="C32" i="3"/>
  <c r="D32" i="3" s="1"/>
  <c r="C33" i="3"/>
  <c r="D33" i="3" s="1"/>
  <c r="C34" i="3"/>
  <c r="C8" i="3"/>
  <c r="D8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F35" i="3" l="1"/>
  <c r="K22" i="3"/>
  <c r="M16" i="2"/>
  <c r="L18" i="3"/>
  <c r="G10" i="2"/>
  <c r="G11" i="2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H8" i="2" s="1"/>
  <c r="D11" i="2"/>
  <c r="D12" i="2"/>
  <c r="D15" i="2"/>
  <c r="D16" i="2"/>
  <c r="D19" i="2"/>
  <c r="D20" i="2"/>
  <c r="D23" i="2"/>
  <c r="D24" i="2"/>
  <c r="D27" i="2"/>
  <c r="D28" i="2"/>
  <c r="D31" i="2"/>
  <c r="D32" i="2"/>
  <c r="C9" i="2"/>
  <c r="D9" i="2" s="1"/>
  <c r="C10" i="2"/>
  <c r="D10" i="2" s="1"/>
  <c r="C11" i="2"/>
  <c r="C12" i="2"/>
  <c r="C13" i="2"/>
  <c r="D13" i="2" s="1"/>
  <c r="C14" i="2"/>
  <c r="D14" i="2" s="1"/>
  <c r="C15" i="2"/>
  <c r="C16" i="2"/>
  <c r="C17" i="2"/>
  <c r="D17" i="2" s="1"/>
  <c r="C18" i="2"/>
  <c r="D18" i="2" s="1"/>
  <c r="C19" i="2"/>
  <c r="C20" i="2"/>
  <c r="C21" i="2"/>
  <c r="D21" i="2" s="1"/>
  <c r="C22" i="2"/>
  <c r="D22" i="2" s="1"/>
  <c r="C23" i="2"/>
  <c r="C24" i="2"/>
  <c r="C25" i="2"/>
  <c r="D25" i="2" s="1"/>
  <c r="C26" i="2"/>
  <c r="D26" i="2" s="1"/>
  <c r="C27" i="2"/>
  <c r="C28" i="2"/>
  <c r="C29" i="2"/>
  <c r="D29" i="2" s="1"/>
  <c r="C30" i="2"/>
  <c r="D30" i="2" s="1"/>
  <c r="C31" i="2"/>
  <c r="C32" i="2"/>
  <c r="C33" i="2"/>
  <c r="D33" i="2" s="1"/>
  <c r="C8" i="2"/>
  <c r="D8" i="2" s="1"/>
  <c r="D25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8" i="1"/>
  <c r="D8" i="1" s="1"/>
  <c r="C24" i="1"/>
  <c r="D24" i="1" s="1"/>
  <c r="C25" i="1"/>
  <c r="C23" i="1"/>
  <c r="D2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7" i="2" l="1"/>
  <c r="L20" i="2" s="1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</calcChain>
</file>

<file path=xl/sharedStrings.xml><?xml version="1.0" encoding="utf-8"?>
<sst xmlns="http://schemas.openxmlformats.org/spreadsheetml/2006/main" count="284" uniqueCount="187">
  <si>
    <t>UR 1.1</t>
  </si>
  <si>
    <t>Cross-section near PRM 257.9</t>
  </si>
  <si>
    <t>bottom tranducer below water surface</t>
  </si>
  <si>
    <t>ft</t>
  </si>
  <si>
    <t>PT</t>
  </si>
  <si>
    <t>pts 54-56 measured w/ stadia - direct depth measure</t>
  </si>
  <si>
    <t>depth at TRB edge</t>
  </si>
  <si>
    <t>Trans</t>
  </si>
  <si>
    <t>Depth (ft)</t>
  </si>
  <si>
    <t>4 ft from bank -- TLB -&gt; TRB</t>
  </si>
  <si>
    <t>pts 39 - 53 measured with fath</t>
  </si>
  <si>
    <t>Station (ft)</t>
  </si>
  <si>
    <t>distance between points (ft)</t>
  </si>
  <si>
    <t>A polyline was drawn between each Trimble point to create a cross-section</t>
  </si>
  <si>
    <t>Distance between points was then calculated in GIS by splitting the cross-section by the trimble pts and generating a length for each split line</t>
  </si>
  <si>
    <t>The length was then pulled out of the .dbf file and inserted here</t>
  </si>
  <si>
    <t>UR 1.2</t>
  </si>
  <si>
    <t>Cross-section at PRM 253.4</t>
  </si>
  <si>
    <t>Dist. Below WSE (ft)</t>
  </si>
  <si>
    <t>Notes</t>
  </si>
  <si>
    <t>TRB --&gt; TLB</t>
  </si>
  <si>
    <t>TLB--&gt; TRB</t>
  </si>
  <si>
    <t>UR 2.1</t>
  </si>
  <si>
    <t>Bottom of transducer below water surface:</t>
  </si>
  <si>
    <t>Pt</t>
  </si>
  <si>
    <t>notes</t>
  </si>
  <si>
    <t>pt 1 is 8' from LEW</t>
  </si>
  <si>
    <t>Depth</t>
  </si>
  <si>
    <t>Cross-section near PRM 245.4</t>
  </si>
  <si>
    <t>Left to Right</t>
  </si>
  <si>
    <t>From LEW to TOB1 no veg</t>
  </si>
  <si>
    <t xml:space="preserve">scoured - ice and fluvial </t>
  </si>
  <si>
    <t>ice effects on trees - scars</t>
  </si>
  <si>
    <t>root shoving by ice</t>
  </si>
  <si>
    <t xml:space="preserve">armored toe - cobbvles and small boulders </t>
  </si>
  <si>
    <t>slumping of moraine</t>
  </si>
  <si>
    <t xml:space="preserve">small gravels deposited throughout bank </t>
  </si>
  <si>
    <t>TOB1 up moraine is vegetated, roots, trees, grasses, cantilevered near TOB1</t>
  </si>
  <si>
    <t>Approx 5' up to TOB1' vert and ~ 8' to TOB1 horiz.</t>
  </si>
  <si>
    <t>Est n ~ 0.08</t>
  </si>
  <si>
    <t>Cross-Section Observation</t>
  </si>
  <si>
    <t>view u/s TRB</t>
  </si>
  <si>
    <t>view d/s TRB</t>
  </si>
  <si>
    <t>view bank - TRB</t>
  </si>
  <si>
    <t>view across sxec TRB -&gt; TLB</t>
  </si>
  <si>
    <t>PHOTOS:</t>
  </si>
  <si>
    <t>Date Sampled:</t>
  </si>
  <si>
    <t>Sta</t>
  </si>
  <si>
    <t>Stadia</t>
  </si>
  <si>
    <t>Middle</t>
  </si>
  <si>
    <t>Upper</t>
  </si>
  <si>
    <t>Lower</t>
  </si>
  <si>
    <t>Internal Angle</t>
  </si>
  <si>
    <t>LEW</t>
  </si>
  <si>
    <t>REW</t>
  </si>
  <si>
    <t>RB1</t>
  </si>
  <si>
    <t>RB2</t>
  </si>
  <si>
    <t>RB3</t>
  </si>
  <si>
    <t>REW- u/s</t>
  </si>
  <si>
    <t>REW- d/s</t>
  </si>
  <si>
    <t>Pt 28 in trimble</t>
  </si>
  <si>
    <t>Top R. Bank</t>
  </si>
  <si>
    <t>TLB</t>
  </si>
  <si>
    <t>TRB</t>
  </si>
  <si>
    <t>toe of bank aromored with small gravels</t>
  </si>
  <si>
    <t>large gravels, cobbles, some boulders</t>
  </si>
  <si>
    <t>sandy upper layer</t>
  </si>
  <si>
    <t>short brush, trees @ TOB</t>
  </si>
  <si>
    <t xml:space="preserve">ice paving </t>
  </si>
  <si>
    <t>piles of driftwood @ TOB</t>
  </si>
  <si>
    <t>Est n ~ 0.06 - 0.08</t>
  </si>
  <si>
    <t>Distance from Inst (ft)</t>
  </si>
  <si>
    <t>Distance d/s, relative to Inst (@ Sta 0)</t>
  </si>
  <si>
    <t>Slope through cross-section</t>
  </si>
  <si>
    <t>m = y(u/s) - y(d/s) /  [ x(u/s) - x(d/s)]</t>
  </si>
  <si>
    <t>m</t>
  </si>
  <si>
    <t>ft/ft</t>
  </si>
  <si>
    <t>Cross-section observation</t>
  </si>
  <si>
    <t>mass failure on moraine surface - slumping</t>
  </si>
  <si>
    <t>bank is vertical - root reinforced, sedges, willows, alders,evergreens</t>
  </si>
  <si>
    <t>slopes up moraine @ roughly 40 degrees</t>
  </si>
  <si>
    <t xml:space="preserve">PHOTOS: </t>
  </si>
  <si>
    <t>view d/s</t>
  </si>
  <si>
    <t>view u/s</t>
  </si>
  <si>
    <t>slumping</t>
  </si>
  <si>
    <t>short vegetation along near vertical bank face</t>
  </si>
  <si>
    <t>root reinforced</t>
  </si>
  <si>
    <t>surface continues to rise @ 15 degrees moving inland</t>
  </si>
  <si>
    <t>sparse spruce, small shurbs and willows</t>
  </si>
  <si>
    <t>ice paving @ toe</t>
  </si>
  <si>
    <t>est n: 0.04 - 0.08</t>
  </si>
  <si>
    <t>TOB1R</t>
  </si>
  <si>
    <t>LEW-1</t>
  </si>
  <si>
    <t>TOB-L</t>
  </si>
  <si>
    <t>LEW-2</t>
  </si>
  <si>
    <t>LEW-3</t>
  </si>
  <si>
    <t>WS</t>
  </si>
  <si>
    <t>top bank 1</t>
  </si>
  <si>
    <t>top bank 2</t>
  </si>
  <si>
    <t>Rod</t>
  </si>
  <si>
    <t>Rod (direct height) (ft)</t>
  </si>
  <si>
    <t>measured from TOB1</t>
  </si>
  <si>
    <t>evidence of ice effects - ice dings compacting and scraping material between TOB1 and TOB2, pushed trees</t>
  </si>
  <si>
    <t>cantilever bank</t>
  </si>
  <si>
    <t>root reinforced - sands/grasses, small gravels</t>
  </si>
  <si>
    <t>between TOB1 and TOB2 - shrubs small grasses for ~ 8.5 vertical ft</t>
  </si>
  <si>
    <t>beyond TOB2 - slopes slightly up</t>
  </si>
  <si>
    <t>u/s pt</t>
  </si>
  <si>
    <t>d/s pt</t>
  </si>
  <si>
    <t>WS (LEW)</t>
  </si>
  <si>
    <t>TOB1</t>
  </si>
  <si>
    <t>short shrubs on inclined bank between TOB1 and TOB2</t>
  </si>
  <si>
    <t>root reinforced bank - alders/willows</t>
  </si>
  <si>
    <t>est n: 0.04-0.05</t>
  </si>
  <si>
    <t>est v: 5.9 ft/s</t>
  </si>
  <si>
    <t>measured mph w/ garmin floating d/s - v seems high, may have had extra spped from pushing off-shore</t>
  </si>
  <si>
    <t>view d/s along TLB</t>
  </si>
  <si>
    <t>view u/s along TLB</t>
  </si>
  <si>
    <t>view across channel from TLB -&gt; TRB</t>
  </si>
  <si>
    <t xml:space="preserve">Sampled date: </t>
  </si>
  <si>
    <t>Sampled date:</t>
  </si>
  <si>
    <t>Date sampled:</t>
  </si>
  <si>
    <t>Cross-section near PRM 220.7</t>
  </si>
  <si>
    <t>UR 4.1</t>
  </si>
  <si>
    <t>distance between points (ft) (from left to right)</t>
  </si>
  <si>
    <t>distance between points (ft) (from right to left)</t>
  </si>
  <si>
    <t>Station (ft)  right to left</t>
  </si>
  <si>
    <t>pt 37 was removed from xsec because trimble pt not recorded</t>
  </si>
  <si>
    <t>pt 46 - TLB - approx 10' from shore</t>
  </si>
  <si>
    <t>pt 8 - TRB - approx 10' from shore</t>
  </si>
  <si>
    <t>LB</t>
  </si>
  <si>
    <t xml:space="preserve">value added tospreadsheet in order to show cross-section from bank to bank </t>
  </si>
  <si>
    <t>RB</t>
  </si>
  <si>
    <t>distance between points (ft) right to left</t>
  </si>
  <si>
    <t>collected samples from RB to LB</t>
  </si>
  <si>
    <t>HWM</t>
  </si>
  <si>
    <t>PT 1</t>
  </si>
  <si>
    <t>LEW - u/s</t>
  </si>
  <si>
    <t>LEW - d/s</t>
  </si>
  <si>
    <t>ice mowed - ice deposits for 15' vertically from TOB</t>
  </si>
  <si>
    <t>est n: 0.04</t>
  </si>
  <si>
    <t>bedrock face</t>
  </si>
  <si>
    <t>view u/s TLB</t>
  </si>
  <si>
    <t>view of TLB</t>
  </si>
  <si>
    <t>view of TRB</t>
  </si>
  <si>
    <t>view d/s TLB</t>
  </si>
  <si>
    <t>UR 5.1</t>
  </si>
  <si>
    <t>Cross-section near PRM 207.0</t>
  </si>
  <si>
    <t>RB --&gt; LB</t>
  </si>
  <si>
    <t>Busted water pump in motor - could not finish cross-section</t>
  </si>
  <si>
    <t>pt 19 - 12' from REW</t>
  </si>
  <si>
    <t>ICE LINE</t>
  </si>
  <si>
    <t>height difference between ice line and water surface</t>
  </si>
  <si>
    <t>Ice line consistant throughout reach --&gt; sheared vegetation, large boulders at start of mature vegetation line</t>
  </si>
  <si>
    <t>sta</t>
  </si>
  <si>
    <t>d</t>
  </si>
  <si>
    <t>wse on 8/14/14</t>
  </si>
  <si>
    <t>wse on 8/10/14</t>
  </si>
  <si>
    <t>wse on 8/11/14</t>
  </si>
  <si>
    <t>wse on 8/12/14</t>
  </si>
  <si>
    <t>Sheets:</t>
  </si>
  <si>
    <t>UR 1.1 - Field Data collected at Cross-Section UR 1.1 near PRM 257.9</t>
  </si>
  <si>
    <t>Trimble assigned Point ID</t>
  </si>
  <si>
    <t>Trandsducer reading</t>
  </si>
  <si>
    <t>Depth in feet corrected to water surface elevation</t>
  </si>
  <si>
    <t>Dist. Below WSE</t>
  </si>
  <si>
    <t xml:space="preserve">Distance below water surface elevation - value used for Charts </t>
  </si>
  <si>
    <t>Distance between points</t>
  </si>
  <si>
    <t>Distance between each transducer reading</t>
  </si>
  <si>
    <t xml:space="preserve">Station </t>
  </si>
  <si>
    <t>Station of transducer reading</t>
  </si>
  <si>
    <t>Each Cross-Section sheet contains the following data:</t>
  </si>
  <si>
    <t>Column Heading</t>
  </si>
  <si>
    <t>Description</t>
  </si>
  <si>
    <t>CROSS-SECTION DATA</t>
  </si>
  <si>
    <t xml:space="preserve">Notes for True Right Bank (TRB) and True Left Bank (TLB) during site visit </t>
  </si>
  <si>
    <t xml:space="preserve">This may include data to identify the slope through the cross-section or the height of an ice-scar line above the water surface </t>
  </si>
  <si>
    <t>Chart 1.1 - Profile of Cross-Section UR 1.1</t>
  </si>
  <si>
    <t>Chart 1.2 - Profile of Cross-Section UR 1.2</t>
  </si>
  <si>
    <t>Chart 2.1 - Profile of Cross-Section UR 2.1</t>
  </si>
  <si>
    <t>Chart 4.1 - Profile of Cross-Section UR 4.1</t>
  </si>
  <si>
    <r>
      <t xml:space="preserve">OTHER SURVEYED DATA AT SITE - </t>
    </r>
    <r>
      <rPr>
        <sz val="11"/>
        <color theme="1"/>
        <rFont val="Calibri"/>
        <family val="2"/>
        <scheme val="minor"/>
      </rPr>
      <t xml:space="preserve">identified within black outlined box on each sheet </t>
    </r>
  </si>
  <si>
    <r>
      <t xml:space="preserve">CROSS-SECTION OBSERVATION DATA - </t>
    </r>
    <r>
      <rPr>
        <sz val="11"/>
        <color theme="1"/>
        <rFont val="Calibri"/>
        <family val="2"/>
        <scheme val="minor"/>
      </rPr>
      <t>listed below cross-section data on each sheet</t>
    </r>
  </si>
  <si>
    <t>UR 1.2 - Field Data collected at Cross-Section UR 1.2 near PRM 253.4</t>
  </si>
  <si>
    <t>UR 2.1 - Field Data collected at Cross-Section UR 2.1 near PRM 245.4</t>
  </si>
  <si>
    <t>UR 4.1 - Field Data collected at Cross-Section UR 4.1 near PRM 220.7</t>
  </si>
  <si>
    <t>UR 5.1 - Field Data collected at Cross-Section 5.1 near PRM 207.0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</si>
</sst>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16" fillId="0" borderId="13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6" xfId="0" applyBorder="1"/>
    <xf numFmtId="165" fontId="0" fillId="0" borderId="15" xfId="0" applyNumberFormat="1" applyBorder="1"/>
    <xf numFmtId="0" fontId="0" fillId="0" borderId="13" xfId="0" applyBorder="1"/>
    <xf numFmtId="0" fontId="0" fillId="0" borderId="0" xfId="0" applyBorder="1" applyAlignment="1">
      <alignment wrapText="1"/>
    </xf>
    <xf numFmtId="1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18" fillId="0" borderId="0" xfId="0" applyFont="1"/>
    <xf numFmtId="0" fontId="0" fillId="0" borderId="11" xfId="0" applyBorder="1" applyAlignment="1">
      <alignment horizontal="center"/>
    </xf>
    <xf numFmtId="0" fontId="0" fillId="0" borderId="17" xfId="0" applyBorder="1"/>
    <xf numFmtId="0" fontId="19" fillId="0" borderId="0" xfId="0" applyFont="1"/>
    <xf numFmtId="0" fontId="0" fillId="0" borderId="12" xfId="0" applyBorder="1"/>
    <xf numFmtId="0" fontId="0" fillId="0" borderId="11" xfId="0" applyBorder="1"/>
    <xf numFmtId="0" fontId="0" fillId="0" borderId="0" xfId="0"/>
    <xf numFmtId="164" fontId="0" fillId="0" borderId="0" xfId="0" applyNumberFormat="1"/>
    <xf numFmtId="0" fontId="0" fillId="0" borderId="1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Cross-section UR 1.1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Cross-section UR 1.1</c:v>
          </c:tx>
          <c:xVal>
            <c:numRef>
              <c:f>'UR 1.1'!$F$7:$F$26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">
                  <c:v>24.962299999999999</c:v>
                </c:pt>
                <c:pt idx="3" formatCode="0.0">
                  <c:v>61.494900000000001</c:v>
                </c:pt>
                <c:pt idx="4" formatCode="0.0">
                  <c:v>99.307600000000008</c:v>
                </c:pt>
                <c:pt idx="5" formatCode="0.0">
                  <c:v>133.54310000000001</c:v>
                </c:pt>
                <c:pt idx="6" formatCode="0.0">
                  <c:v>164.0865</c:v>
                </c:pt>
                <c:pt idx="7" formatCode="0.0">
                  <c:v>195.5865</c:v>
                </c:pt>
                <c:pt idx="8" formatCode="0.0">
                  <c:v>227.7895</c:v>
                </c:pt>
                <c:pt idx="9" formatCode="0.0">
                  <c:v>255.9059</c:v>
                </c:pt>
                <c:pt idx="10" formatCode="0.0">
                  <c:v>283.3184</c:v>
                </c:pt>
                <c:pt idx="11" formatCode="0.0">
                  <c:v>309.28640000000001</c:v>
                </c:pt>
                <c:pt idx="12" formatCode="0.0">
                  <c:v>336.29240000000004</c:v>
                </c:pt>
                <c:pt idx="13" formatCode="0.0">
                  <c:v>363.53920000000005</c:v>
                </c:pt>
                <c:pt idx="14" formatCode="0.0">
                  <c:v>390.53700000000003</c:v>
                </c:pt>
                <c:pt idx="15" formatCode="0.0">
                  <c:v>416.09770000000003</c:v>
                </c:pt>
                <c:pt idx="16" formatCode="0.0">
                  <c:v>456.70980000000003</c:v>
                </c:pt>
                <c:pt idx="17" formatCode="0.0">
                  <c:v>493.90900000000005</c:v>
                </c:pt>
                <c:pt idx="18" formatCode="0.0">
                  <c:v>511.73410000000007</c:v>
                </c:pt>
                <c:pt idx="19" formatCode="0.0">
                  <c:v>511.73410000000007</c:v>
                </c:pt>
              </c:numCache>
            </c:numRef>
          </c:xVal>
          <c:yVal>
            <c:numRef>
              <c:f>'UR 1.1'!$D$7:$D$26</c:f>
              <c:numCache>
                <c:formatCode>General</c:formatCode>
                <c:ptCount val="20"/>
                <c:pt idx="0">
                  <c:v>0</c:v>
                </c:pt>
                <c:pt idx="1">
                  <c:v>-3.5</c:v>
                </c:pt>
                <c:pt idx="2">
                  <c:v>-9.1</c:v>
                </c:pt>
                <c:pt idx="3">
                  <c:v>-9</c:v>
                </c:pt>
                <c:pt idx="4">
                  <c:v>-7.6000000000000005</c:v>
                </c:pt>
                <c:pt idx="5">
                  <c:v>-8</c:v>
                </c:pt>
                <c:pt idx="6">
                  <c:v>-8.1999999999999993</c:v>
                </c:pt>
                <c:pt idx="7">
                  <c:v>-7.9</c:v>
                </c:pt>
                <c:pt idx="8">
                  <c:v>-7.4</c:v>
                </c:pt>
                <c:pt idx="9">
                  <c:v>-5.1000000000000005</c:v>
                </c:pt>
                <c:pt idx="10">
                  <c:v>-4</c:v>
                </c:pt>
                <c:pt idx="11">
                  <c:v>-4.2</c:v>
                </c:pt>
                <c:pt idx="12">
                  <c:v>-3.8</c:v>
                </c:pt>
                <c:pt idx="13">
                  <c:v>-3.4</c:v>
                </c:pt>
                <c:pt idx="14">
                  <c:v>-2.7</c:v>
                </c:pt>
                <c:pt idx="15">
                  <c:v>-2.1</c:v>
                </c:pt>
                <c:pt idx="16">
                  <c:v>-3.3</c:v>
                </c:pt>
                <c:pt idx="17">
                  <c:v>-3.5</c:v>
                </c:pt>
                <c:pt idx="18">
                  <c:v>-1.1000000000000001</c:v>
                </c:pt>
                <c:pt idx="1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'UR 1.1'!$N$17</c:f>
              <c:strCache>
                <c:ptCount val="1"/>
                <c:pt idx="0">
                  <c:v>wse on 8/10/14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'UR 1.1'!$L$18:$L$19</c:f>
              <c:numCache>
                <c:formatCode>General</c:formatCode>
                <c:ptCount val="2"/>
                <c:pt idx="0">
                  <c:v>0</c:v>
                </c:pt>
                <c:pt idx="1">
                  <c:v>511.7</c:v>
                </c:pt>
              </c:numCache>
            </c:numRef>
          </c:xVal>
          <c:yVal>
            <c:numRef>
              <c:f>'UR 1.1'!$M$18:$M$19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73600"/>
        <c:axId val="226373992"/>
      </c:scatterChart>
      <c:valAx>
        <c:axId val="226373600"/>
        <c:scaling>
          <c:orientation val="minMax"/>
          <c:max val="5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 (ft) - Left to Right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226373992"/>
        <c:crosses val="autoZero"/>
        <c:crossBetween val="midCat"/>
        <c:majorUnit val="100"/>
        <c:minorUnit val="25"/>
      </c:valAx>
      <c:valAx>
        <c:axId val="226373992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3736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Cross</a:t>
            </a:r>
            <a:r>
              <a:rPr lang="en-US" baseline="0"/>
              <a:t>-section </a:t>
            </a:r>
            <a:r>
              <a:rPr lang="en-US"/>
              <a:t>UR 1.2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UR 1.2 (view downstream)</c:v>
          </c:tx>
          <c:xVal>
            <c:numRef>
              <c:f>'UR 1.2'!$H$7:$H$34</c:f>
              <c:numCache>
                <c:formatCode>0.0</c:formatCode>
                <c:ptCount val="28"/>
                <c:pt idx="0">
                  <c:v>591.51179999999999</c:v>
                </c:pt>
                <c:pt idx="1">
                  <c:v>591.51179999999999</c:v>
                </c:pt>
                <c:pt idx="2">
                  <c:v>566.25149999999996</c:v>
                </c:pt>
                <c:pt idx="3">
                  <c:v>543.07129999999995</c:v>
                </c:pt>
                <c:pt idx="4">
                  <c:v>525.92049999999995</c:v>
                </c:pt>
                <c:pt idx="5">
                  <c:v>513.02379999999994</c:v>
                </c:pt>
                <c:pt idx="6">
                  <c:v>484.72379999999993</c:v>
                </c:pt>
                <c:pt idx="7">
                  <c:v>463.21149999999994</c:v>
                </c:pt>
                <c:pt idx="8">
                  <c:v>444.34889999999996</c:v>
                </c:pt>
                <c:pt idx="9">
                  <c:v>423.16169999999994</c:v>
                </c:pt>
                <c:pt idx="10">
                  <c:v>399.61159999999995</c:v>
                </c:pt>
                <c:pt idx="11">
                  <c:v>382.14559999999994</c:v>
                </c:pt>
                <c:pt idx="12">
                  <c:v>358.34679999999992</c:v>
                </c:pt>
                <c:pt idx="13">
                  <c:v>336.76299999999992</c:v>
                </c:pt>
                <c:pt idx="14">
                  <c:v>312.90499999999992</c:v>
                </c:pt>
                <c:pt idx="15">
                  <c:v>290.93999999999994</c:v>
                </c:pt>
                <c:pt idx="16">
                  <c:v>263.74299999999994</c:v>
                </c:pt>
                <c:pt idx="17">
                  <c:v>230.47399999999993</c:v>
                </c:pt>
                <c:pt idx="18">
                  <c:v>199.36369999999994</c:v>
                </c:pt>
                <c:pt idx="19">
                  <c:v>161.68209999999993</c:v>
                </c:pt>
                <c:pt idx="20">
                  <c:v>136.37709999999993</c:v>
                </c:pt>
                <c:pt idx="21">
                  <c:v>113.76179999999992</c:v>
                </c:pt>
                <c:pt idx="22">
                  <c:v>82.206699999999927</c:v>
                </c:pt>
                <c:pt idx="23">
                  <c:v>58.120499999999922</c:v>
                </c:pt>
                <c:pt idx="24">
                  <c:v>32.903099999999924</c:v>
                </c:pt>
                <c:pt idx="25">
                  <c:v>18.517799999999923</c:v>
                </c:pt>
                <c:pt idx="26">
                  <c:v>-7.815970093361102E-14</c:v>
                </c:pt>
                <c:pt idx="27" formatCode="General">
                  <c:v>0</c:v>
                </c:pt>
              </c:numCache>
            </c:numRef>
          </c:xVal>
          <c:yVal>
            <c:numRef>
              <c:f>'UR 1.2'!$D$7:$D$34</c:f>
              <c:numCache>
                <c:formatCode>General</c:formatCode>
                <c:ptCount val="28"/>
                <c:pt idx="0">
                  <c:v>0</c:v>
                </c:pt>
                <c:pt idx="1">
                  <c:v>-3.3</c:v>
                </c:pt>
                <c:pt idx="2">
                  <c:v>-3.4</c:v>
                </c:pt>
                <c:pt idx="3">
                  <c:v>-3.6</c:v>
                </c:pt>
                <c:pt idx="4">
                  <c:v>-3.6999999999999997</c:v>
                </c:pt>
                <c:pt idx="5">
                  <c:v>-3.4</c:v>
                </c:pt>
                <c:pt idx="6">
                  <c:v>-3.8</c:v>
                </c:pt>
                <c:pt idx="7">
                  <c:v>-3.6999999999999997</c:v>
                </c:pt>
                <c:pt idx="8">
                  <c:v>-4</c:v>
                </c:pt>
                <c:pt idx="9">
                  <c:v>-3.8</c:v>
                </c:pt>
                <c:pt idx="10">
                  <c:v>-3.8</c:v>
                </c:pt>
                <c:pt idx="11">
                  <c:v>-4.2</c:v>
                </c:pt>
                <c:pt idx="12">
                  <c:v>-4.1000000000000005</c:v>
                </c:pt>
                <c:pt idx="13">
                  <c:v>-3.9</c:v>
                </c:pt>
                <c:pt idx="14">
                  <c:v>-4.1000000000000005</c:v>
                </c:pt>
                <c:pt idx="15">
                  <c:v>-4.1000000000000005</c:v>
                </c:pt>
                <c:pt idx="16">
                  <c:v>-4.2</c:v>
                </c:pt>
                <c:pt idx="17">
                  <c:v>-4.3</c:v>
                </c:pt>
                <c:pt idx="18">
                  <c:v>-4.3</c:v>
                </c:pt>
                <c:pt idx="19">
                  <c:v>-4.1000000000000005</c:v>
                </c:pt>
                <c:pt idx="20">
                  <c:v>-4.2</c:v>
                </c:pt>
                <c:pt idx="21">
                  <c:v>-4.5</c:v>
                </c:pt>
                <c:pt idx="22">
                  <c:v>-3.8</c:v>
                </c:pt>
                <c:pt idx="23">
                  <c:v>-3.4</c:v>
                </c:pt>
                <c:pt idx="24">
                  <c:v>-4.5</c:v>
                </c:pt>
                <c:pt idx="25">
                  <c:v>-3.1</c:v>
                </c:pt>
                <c:pt idx="26">
                  <c:v>-2.7</c:v>
                </c:pt>
                <c:pt idx="2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'UR 1.2'!$N$18</c:f>
              <c:strCache>
                <c:ptCount val="1"/>
                <c:pt idx="0">
                  <c:v>wse on 8/11/14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'UR 1.2'!$L$19:$L$20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591.51179999999999</c:v>
                </c:pt>
              </c:numCache>
            </c:numRef>
          </c:xVal>
          <c:yVal>
            <c:numRef>
              <c:f>'UR 1.2'!$M$19:$M$20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54048"/>
        <c:axId val="394054440"/>
      </c:scatterChart>
      <c:valAx>
        <c:axId val="394054048"/>
        <c:scaling>
          <c:orientation val="minMax"/>
          <c:max val="6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 (ft) - Left to Right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low"/>
        <c:crossAx val="394054440"/>
        <c:crosses val="autoZero"/>
        <c:crossBetween val="midCat"/>
      </c:valAx>
      <c:valAx>
        <c:axId val="394054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05404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Cross-section UR 2.1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UR 2.1</c:v>
          </c:tx>
          <c:xVal>
            <c:numRef>
              <c:f>'UR 2.1'!$F$7:$F$35</c:f>
              <c:numCache>
                <c:formatCode>General</c:formatCode>
                <c:ptCount val="29"/>
                <c:pt idx="0">
                  <c:v>0</c:v>
                </c:pt>
                <c:pt idx="1">
                  <c:v>8</c:v>
                </c:pt>
                <c:pt idx="2" formatCode="0.0">
                  <c:v>14.15672742033</c:v>
                </c:pt>
                <c:pt idx="3" formatCode="0.0">
                  <c:v>24.768458067129998</c:v>
                </c:pt>
                <c:pt idx="4" formatCode="0.0">
                  <c:v>42.094896272329997</c:v>
                </c:pt>
                <c:pt idx="5" formatCode="0.0">
                  <c:v>65.090654552930005</c:v>
                </c:pt>
                <c:pt idx="6" formatCode="0.0">
                  <c:v>80.883346729030009</c:v>
                </c:pt>
                <c:pt idx="7" formatCode="0.0">
                  <c:v>98.427369934230001</c:v>
                </c:pt>
                <c:pt idx="8" formatCode="0.0">
                  <c:v>113.62956136403</c:v>
                </c:pt>
                <c:pt idx="9" formatCode="0.0">
                  <c:v>128.45030441202999</c:v>
                </c:pt>
                <c:pt idx="10" formatCode="0.0">
                  <c:v>141.26360659193</c:v>
                </c:pt>
                <c:pt idx="11" formatCode="0.0">
                  <c:v>159.53773196123001</c:v>
                </c:pt>
                <c:pt idx="12" formatCode="0.0">
                  <c:v>177.55476200943002</c:v>
                </c:pt>
                <c:pt idx="13" formatCode="0.0">
                  <c:v>196.19352770263004</c:v>
                </c:pt>
                <c:pt idx="14" formatCode="0.0">
                  <c:v>211.70901812973003</c:v>
                </c:pt>
                <c:pt idx="15" formatCode="0.0">
                  <c:v>229.69997720993001</c:v>
                </c:pt>
                <c:pt idx="16" formatCode="0.0">
                  <c:v>248.40549016103</c:v>
                </c:pt>
                <c:pt idx="17" formatCode="0.0">
                  <c:v>267.31681690463</c:v>
                </c:pt>
                <c:pt idx="18" formatCode="0.0">
                  <c:v>281.37832396963</c:v>
                </c:pt>
                <c:pt idx="19" formatCode="0.0">
                  <c:v>298.42734874132998</c:v>
                </c:pt>
                <c:pt idx="20" formatCode="0.0">
                  <c:v>313.84281581742999</c:v>
                </c:pt>
                <c:pt idx="21" formatCode="0.0">
                  <c:v>329.43249809412998</c:v>
                </c:pt>
                <c:pt idx="22" formatCode="0.0">
                  <c:v>341.54128147442998</c:v>
                </c:pt>
                <c:pt idx="23" formatCode="0.0">
                  <c:v>356.34023311262996</c:v>
                </c:pt>
                <c:pt idx="24" formatCode="0.0">
                  <c:v>366.77252270732998</c:v>
                </c:pt>
                <c:pt idx="25" formatCode="0.0">
                  <c:v>380.91396807293</c:v>
                </c:pt>
                <c:pt idx="26" formatCode="0.0">
                  <c:v>389.40493211221002</c:v>
                </c:pt>
                <c:pt idx="27" formatCode="0.0">
                  <c:v>396.72561493773003</c:v>
                </c:pt>
                <c:pt idx="28" formatCode="0.0">
                  <c:v>396.72561493773003</c:v>
                </c:pt>
              </c:numCache>
            </c:numRef>
          </c:xVal>
          <c:yVal>
            <c:numRef>
              <c:f>'UR 2.1'!$D$7:$D$35</c:f>
              <c:numCache>
                <c:formatCode>General</c:formatCode>
                <c:ptCount val="29"/>
                <c:pt idx="0">
                  <c:v>0</c:v>
                </c:pt>
                <c:pt idx="1">
                  <c:v>-4.3</c:v>
                </c:pt>
                <c:pt idx="2">
                  <c:v>-5</c:v>
                </c:pt>
                <c:pt idx="3">
                  <c:v>-4.9000000000000004</c:v>
                </c:pt>
                <c:pt idx="4">
                  <c:v>-5.3000000000000007</c:v>
                </c:pt>
                <c:pt idx="5">
                  <c:v>-6.6000000000000005</c:v>
                </c:pt>
                <c:pt idx="6">
                  <c:v>-7.5</c:v>
                </c:pt>
                <c:pt idx="7">
                  <c:v>-8.6</c:v>
                </c:pt>
                <c:pt idx="8">
                  <c:v>-8.8000000000000007</c:v>
                </c:pt>
                <c:pt idx="9">
                  <c:v>-8.6</c:v>
                </c:pt>
                <c:pt idx="10">
                  <c:v>-9</c:v>
                </c:pt>
                <c:pt idx="11">
                  <c:v>-6.8000000000000007</c:v>
                </c:pt>
                <c:pt idx="12">
                  <c:v>-6.2</c:v>
                </c:pt>
                <c:pt idx="13">
                  <c:v>-5.7</c:v>
                </c:pt>
                <c:pt idx="14">
                  <c:v>-5</c:v>
                </c:pt>
                <c:pt idx="15">
                  <c:v>-5.1000000000000005</c:v>
                </c:pt>
                <c:pt idx="16">
                  <c:v>-5.2</c:v>
                </c:pt>
                <c:pt idx="17">
                  <c:v>-5.2</c:v>
                </c:pt>
                <c:pt idx="18">
                  <c:v>-5.3000000000000007</c:v>
                </c:pt>
                <c:pt idx="19">
                  <c:v>-5.5</c:v>
                </c:pt>
                <c:pt idx="20">
                  <c:v>-6.5</c:v>
                </c:pt>
                <c:pt idx="21">
                  <c:v>-6.9</c:v>
                </c:pt>
                <c:pt idx="22">
                  <c:v>-7.9</c:v>
                </c:pt>
                <c:pt idx="23">
                  <c:v>-7.6000000000000005</c:v>
                </c:pt>
                <c:pt idx="24">
                  <c:v>-5.7</c:v>
                </c:pt>
                <c:pt idx="25">
                  <c:v>-5</c:v>
                </c:pt>
                <c:pt idx="26">
                  <c:v>-4.1000000000000005</c:v>
                </c:pt>
                <c:pt idx="27">
                  <c:v>-3.6</c:v>
                </c:pt>
                <c:pt idx="2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'UR 2.1'!$M$20</c:f>
              <c:strCache>
                <c:ptCount val="1"/>
                <c:pt idx="0">
                  <c:v>wse on 8/12/14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'UR 2.1'!$K$21:$K$22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396.72561493773003</c:v>
                </c:pt>
              </c:numCache>
            </c:numRef>
          </c:xVal>
          <c:yVal>
            <c:numRef>
              <c:f>'UR 2.1'!$L$21:$L$22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53656"/>
        <c:axId val="394055224"/>
      </c:scatterChart>
      <c:valAx>
        <c:axId val="39405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 (ft) - Left to Right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394055224"/>
        <c:crosses val="autoZero"/>
        <c:crossBetween val="midCat"/>
      </c:valAx>
      <c:valAx>
        <c:axId val="394055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05365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Cross-section UR 4.1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UR 4.1</c:v>
          </c:tx>
          <c:xVal>
            <c:numRef>
              <c:f>'UR 4.1'!$G$7:$G$46</c:f>
              <c:numCache>
                <c:formatCode>General</c:formatCode>
                <c:ptCount val="40"/>
                <c:pt idx="0">
                  <c:v>0</c:v>
                </c:pt>
                <c:pt idx="1">
                  <c:v>8</c:v>
                </c:pt>
                <c:pt idx="2" formatCode="0.00000000000">
                  <c:v>14.216518294349999</c:v>
                </c:pt>
                <c:pt idx="3" formatCode="0.00000000000">
                  <c:v>29.654642135149999</c:v>
                </c:pt>
                <c:pt idx="4" formatCode="0.00000000000">
                  <c:v>50.055977379049999</c:v>
                </c:pt>
                <c:pt idx="5" formatCode="0.00000000000">
                  <c:v>70.529657972549998</c:v>
                </c:pt>
                <c:pt idx="6" formatCode="0.00000000000">
                  <c:v>86.589399025649996</c:v>
                </c:pt>
                <c:pt idx="7" formatCode="0.00000000000">
                  <c:v>103.83345144435</c:v>
                </c:pt>
                <c:pt idx="8" formatCode="0.00000000000">
                  <c:v>121.29478438945</c:v>
                </c:pt>
                <c:pt idx="9" formatCode="0.00000000000">
                  <c:v>134.67415679474999</c:v>
                </c:pt>
                <c:pt idx="10" formatCode="0.00000000000">
                  <c:v>148.43017836244999</c:v>
                </c:pt>
                <c:pt idx="11" formatCode="0.00000000000">
                  <c:v>162.61973972474999</c:v>
                </c:pt>
                <c:pt idx="12" formatCode="0.00000000000">
                  <c:v>176.56657255644998</c:v>
                </c:pt>
                <c:pt idx="13" formatCode="0.00000000000">
                  <c:v>186.96563102475</c:v>
                </c:pt>
                <c:pt idx="14" formatCode="0.00000000000">
                  <c:v>200.37357162505</c:v>
                </c:pt>
                <c:pt idx="15" formatCode="0.00000000000">
                  <c:v>214.76125593905002</c:v>
                </c:pt>
                <c:pt idx="16" formatCode="0.00000000000">
                  <c:v>230.36894073235001</c:v>
                </c:pt>
                <c:pt idx="17" formatCode="0.00000000000">
                  <c:v>242.07420230175001</c:v>
                </c:pt>
                <c:pt idx="18" formatCode="0.00000000000">
                  <c:v>258.87067870045001</c:v>
                </c:pt>
                <c:pt idx="19" formatCode="0.00000000000">
                  <c:v>272.74180710425003</c:v>
                </c:pt>
                <c:pt idx="20" formatCode="0.00000000000">
                  <c:v>290.16885463895005</c:v>
                </c:pt>
                <c:pt idx="21" formatCode="0.00000000000">
                  <c:v>306.48564937165003</c:v>
                </c:pt>
                <c:pt idx="22" formatCode="0.00000000000">
                  <c:v>326.55027384925</c:v>
                </c:pt>
                <c:pt idx="23" formatCode="0.00000000000">
                  <c:v>342.55891964025</c:v>
                </c:pt>
                <c:pt idx="24" formatCode="0.00000000000">
                  <c:v>361.50871031024997</c:v>
                </c:pt>
                <c:pt idx="25" formatCode="0.00000000000">
                  <c:v>379.00254439574996</c:v>
                </c:pt>
                <c:pt idx="26" formatCode="0.00000000000">
                  <c:v>395.26712977624999</c:v>
                </c:pt>
                <c:pt idx="27" formatCode="0.00000000000">
                  <c:v>410.18631302845</c:v>
                </c:pt>
                <c:pt idx="28" formatCode="0.00000000000">
                  <c:v>429.35170440924998</c:v>
                </c:pt>
                <c:pt idx="29" formatCode="0.00000000000">
                  <c:v>442.59194861444996</c:v>
                </c:pt>
                <c:pt idx="30" formatCode="0.00000000000">
                  <c:v>456.32855308364998</c:v>
                </c:pt>
                <c:pt idx="31" formatCode="0.00000000000">
                  <c:v>470.31377742464997</c:v>
                </c:pt>
                <c:pt idx="32" formatCode="0.00000000000">
                  <c:v>485.57606774884999</c:v>
                </c:pt>
                <c:pt idx="33" formatCode="0.00000000000">
                  <c:v>500.06717610645001</c:v>
                </c:pt>
                <c:pt idx="34" formatCode="0.00000000000">
                  <c:v>513.75312974225005</c:v>
                </c:pt>
                <c:pt idx="35" formatCode="0.00000000000">
                  <c:v>553.30895459085002</c:v>
                </c:pt>
                <c:pt idx="36" formatCode="0.00000000000">
                  <c:v>569.66312458385005</c:v>
                </c:pt>
                <c:pt idx="37" formatCode="0.00000000000">
                  <c:v>583.27319671655005</c:v>
                </c:pt>
                <c:pt idx="38" formatCode="0.00000000000">
                  <c:v>592.96800840688002</c:v>
                </c:pt>
                <c:pt idx="39" formatCode="0.00000000000">
                  <c:v>602.96800840688002</c:v>
                </c:pt>
              </c:numCache>
            </c:numRef>
          </c:xVal>
          <c:yVal>
            <c:numRef>
              <c:f>'UR 4.1'!$D$7:$D$46</c:f>
              <c:numCache>
                <c:formatCode>General</c:formatCode>
                <c:ptCount val="40"/>
                <c:pt idx="0">
                  <c:v>0</c:v>
                </c:pt>
                <c:pt idx="1">
                  <c:v>-4</c:v>
                </c:pt>
                <c:pt idx="2">
                  <c:v>-3.9</c:v>
                </c:pt>
                <c:pt idx="3">
                  <c:v>-3.8</c:v>
                </c:pt>
                <c:pt idx="4">
                  <c:v>-4.4000000000000004</c:v>
                </c:pt>
                <c:pt idx="5">
                  <c:v>-4.3</c:v>
                </c:pt>
                <c:pt idx="6">
                  <c:v>-3.3</c:v>
                </c:pt>
                <c:pt idx="7">
                  <c:v>-3.1999999999999997</c:v>
                </c:pt>
                <c:pt idx="8">
                  <c:v>-4.7</c:v>
                </c:pt>
                <c:pt idx="9">
                  <c:v>-4.4000000000000004</c:v>
                </c:pt>
                <c:pt idx="10">
                  <c:v>-4.8</c:v>
                </c:pt>
                <c:pt idx="11">
                  <c:v>-4.7</c:v>
                </c:pt>
                <c:pt idx="12">
                  <c:v>-4.5</c:v>
                </c:pt>
                <c:pt idx="13">
                  <c:v>-4</c:v>
                </c:pt>
                <c:pt idx="14">
                  <c:v>-3.9</c:v>
                </c:pt>
                <c:pt idx="15">
                  <c:v>-3.8</c:v>
                </c:pt>
                <c:pt idx="16">
                  <c:v>-4.2</c:v>
                </c:pt>
                <c:pt idx="17">
                  <c:v>-4.7</c:v>
                </c:pt>
                <c:pt idx="18">
                  <c:v>-4.3</c:v>
                </c:pt>
                <c:pt idx="19">
                  <c:v>-4.7</c:v>
                </c:pt>
                <c:pt idx="20">
                  <c:v>-4</c:v>
                </c:pt>
                <c:pt idx="21">
                  <c:v>-3.9</c:v>
                </c:pt>
                <c:pt idx="22">
                  <c:v>-4.3</c:v>
                </c:pt>
                <c:pt idx="23">
                  <c:v>-4.5</c:v>
                </c:pt>
                <c:pt idx="24">
                  <c:v>-4.1000000000000005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-4.5</c:v>
                </c:pt>
                <c:pt idx="29">
                  <c:v>-4.3</c:v>
                </c:pt>
                <c:pt idx="30">
                  <c:v>-4.1000000000000005</c:v>
                </c:pt>
                <c:pt idx="31">
                  <c:v>-4.2</c:v>
                </c:pt>
                <c:pt idx="32">
                  <c:v>-4.3</c:v>
                </c:pt>
                <c:pt idx="33">
                  <c:v>-4.1000000000000005</c:v>
                </c:pt>
                <c:pt idx="34">
                  <c:v>-4.3</c:v>
                </c:pt>
                <c:pt idx="35">
                  <c:v>-4.5</c:v>
                </c:pt>
                <c:pt idx="36">
                  <c:v>-4</c:v>
                </c:pt>
                <c:pt idx="37">
                  <c:v>-3.1</c:v>
                </c:pt>
                <c:pt idx="38">
                  <c:v>-2.5</c:v>
                </c:pt>
                <c:pt idx="3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'UR 4.1'!$L$18</c:f>
              <c:strCache>
                <c:ptCount val="1"/>
                <c:pt idx="0">
                  <c:v>wse on 8/14/14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'UR 4.1'!$J$19:$J$20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602.96800840688002</c:v>
                </c:pt>
              </c:numCache>
            </c:numRef>
          </c:xVal>
          <c:yVal>
            <c:numRef>
              <c:f>'UR 4.1'!$K$19:$K$20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56008"/>
        <c:axId val="394056400"/>
      </c:scatterChart>
      <c:valAx>
        <c:axId val="394056008"/>
        <c:scaling>
          <c:orientation val="minMax"/>
          <c:max val="6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 (ft) - Left to Right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394056400"/>
        <c:crosses val="autoZero"/>
        <c:crossBetween val="midCat"/>
      </c:valAx>
      <c:valAx>
        <c:axId val="394056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0560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  <sheetView zoomScale="97" workbookViewId="1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  <sheetView zoomScale="103" workbookViewId="1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  <sheetView zoomScale="103" workbookViewId="1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  <sheetView zoomScale="103" workbookViewId="1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0.08889</cdr:x>
      <cdr:y>0.92074</cdr:y>
    </cdr:from>
    <cdr:to>
      <cdr:x>0.21389</cdr:x>
      <cdr:y>0.96379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0983" y="5796776"/>
          <a:ext cx="1084146" cy="27103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Slope = 0.0004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0.09018</cdr:x>
      <cdr:y>0.92497</cdr:y>
    </cdr:from>
    <cdr:to>
      <cdr:x>0.21518</cdr:x>
      <cdr:y>0.96802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2134" y="5823415"/>
          <a:ext cx="1084146" cy="27103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Slope = 0.0019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0.06389</cdr:x>
      <cdr:y>0.92197</cdr:y>
    </cdr:from>
    <cdr:to>
      <cdr:x>0.18889</cdr:x>
      <cdr:y>0.96502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4155" y="5804519"/>
          <a:ext cx="1084146" cy="27103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Slope = 0.0005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0.08264</cdr:x>
      <cdr:y>0.91951</cdr:y>
    </cdr:from>
    <cdr:to>
      <cdr:x>0.20764</cdr:x>
      <cdr:y>0.96256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775" y="5789032"/>
          <a:ext cx="1084146" cy="27103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Slope = 0.0021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F28" sqref="F28"/>
    </sheetView>
    <sheetView workbookViewId="1">
      <selection activeCell="P24" sqref="P24"/>
    </sheetView>
  </sheetViews>
  <sheetFormatPr defaultRowHeight="15" x14ac:dyDescent="0.25"/>
  <cols>
    <col min="2" max="2" width="11.42578125" customWidth="1"/>
    <col min="3" max="3" width="9.7109375" bestFit="1" customWidth="1"/>
    <col min="4" max="4" width="19.140625" style="3" bestFit="1" customWidth="1"/>
    <col min="5" max="5" width="26.7109375" bestFit="1" customWidth="1"/>
    <col min="6" max="6" width="16.7109375" bestFit="1" customWidth="1"/>
    <col min="11" max="11" width="12.28515625" customWidth="1"/>
    <col min="12" max="12" width="9.7109375" customWidth="1"/>
  </cols>
  <sheetData>
    <row r="1" spans="1:18" s="5" customFormat="1" x14ac:dyDescent="0.25">
      <c r="A1" s="5" t="s">
        <v>119</v>
      </c>
      <c r="C1" s="10">
        <v>41861</v>
      </c>
    </row>
    <row r="2" spans="1:18" x14ac:dyDescent="0.25">
      <c r="A2" t="s">
        <v>0</v>
      </c>
      <c r="L2" t="s">
        <v>13</v>
      </c>
    </row>
    <row r="3" spans="1:18" x14ac:dyDescent="0.25">
      <c r="A3" t="s">
        <v>1</v>
      </c>
      <c r="L3" t="s">
        <v>14</v>
      </c>
    </row>
    <row r="4" spans="1:18" x14ac:dyDescent="0.25">
      <c r="A4" t="s">
        <v>2</v>
      </c>
      <c r="E4">
        <v>0.9</v>
      </c>
      <c r="F4" t="s">
        <v>3</v>
      </c>
      <c r="L4" t="s">
        <v>15</v>
      </c>
    </row>
    <row r="5" spans="1:18" x14ac:dyDescent="0.25">
      <c r="L5" s="17"/>
      <c r="M5" s="37" t="s">
        <v>48</v>
      </c>
      <c r="N5" s="37"/>
      <c r="O5" s="37"/>
      <c r="P5" s="37"/>
      <c r="Q5" s="30"/>
      <c r="R5" s="16"/>
    </row>
    <row r="6" spans="1:18" ht="75" x14ac:dyDescent="0.25">
      <c r="A6" t="s">
        <v>4</v>
      </c>
      <c r="B6" t="s">
        <v>7</v>
      </c>
      <c r="C6" t="s">
        <v>8</v>
      </c>
      <c r="D6" s="3" t="s">
        <v>18</v>
      </c>
      <c r="E6" t="s">
        <v>12</v>
      </c>
      <c r="F6" t="s">
        <v>11</v>
      </c>
      <c r="G6" t="s">
        <v>19</v>
      </c>
      <c r="L6" s="24" t="s">
        <v>47</v>
      </c>
      <c r="M6" s="27" t="s">
        <v>49</v>
      </c>
      <c r="N6" s="27" t="s">
        <v>50</v>
      </c>
      <c r="O6" s="27" t="s">
        <v>51</v>
      </c>
      <c r="P6" s="25" t="s">
        <v>52</v>
      </c>
      <c r="Q6" s="25" t="s">
        <v>71</v>
      </c>
      <c r="R6" s="21" t="s">
        <v>72</v>
      </c>
    </row>
    <row r="7" spans="1:18" s="14" customFormat="1" x14ac:dyDescent="0.25">
      <c r="D7" s="14">
        <v>0</v>
      </c>
      <c r="F7" s="14">
        <v>0</v>
      </c>
      <c r="L7" s="24"/>
      <c r="M7" s="27"/>
      <c r="N7" s="27"/>
      <c r="O7" s="27"/>
      <c r="P7" s="25"/>
      <c r="Q7" s="25"/>
      <c r="R7" s="21"/>
    </row>
    <row r="8" spans="1:18" x14ac:dyDescent="0.25">
      <c r="A8">
        <v>39</v>
      </c>
      <c r="B8">
        <v>2.6</v>
      </c>
      <c r="C8">
        <f>B8+0.9</f>
        <v>3.5</v>
      </c>
      <c r="D8" s="3">
        <f>C8*-1</f>
        <v>-3.5</v>
      </c>
      <c r="E8">
        <v>0</v>
      </c>
      <c r="F8">
        <v>0</v>
      </c>
      <c r="G8" t="s">
        <v>9</v>
      </c>
      <c r="L8" s="24" t="s">
        <v>107</v>
      </c>
      <c r="M8" s="27">
        <v>7.18</v>
      </c>
      <c r="N8" s="27">
        <v>7.74</v>
      </c>
      <c r="O8" s="27">
        <v>6.62</v>
      </c>
      <c r="P8" s="27">
        <v>76</v>
      </c>
      <c r="Q8" s="27">
        <f>100*(N8-O8)</f>
        <v>112.00000000000001</v>
      </c>
      <c r="R8" s="20">
        <f>Q8*SIN(P8*PI()/180)</f>
        <v>108.67312134291161</v>
      </c>
    </row>
    <row r="9" spans="1:18" x14ac:dyDescent="0.25">
      <c r="A9">
        <f>1+A8</f>
        <v>40</v>
      </c>
      <c r="B9">
        <v>8.1999999999999993</v>
      </c>
      <c r="C9">
        <f t="shared" ref="C9:C22" si="0">B9+0.9</f>
        <v>9.1</v>
      </c>
      <c r="D9" s="3">
        <f t="shared" ref="D9:D25" si="1">C9*-1</f>
        <v>-9.1</v>
      </c>
      <c r="E9" s="4">
        <v>24.962299999999999</v>
      </c>
      <c r="F9" s="1">
        <f>F8+E9</f>
        <v>24.962299999999999</v>
      </c>
      <c r="G9" t="s">
        <v>10</v>
      </c>
      <c r="L9" s="24" t="s">
        <v>108</v>
      </c>
      <c r="M9" s="27">
        <v>7.32</v>
      </c>
      <c r="N9" s="27">
        <v>8.5500000000000007</v>
      </c>
      <c r="O9" s="27">
        <v>6.06</v>
      </c>
      <c r="P9" s="27">
        <v>270</v>
      </c>
      <c r="Q9" s="27">
        <f>100*(N9-O9)</f>
        <v>249.00000000000011</v>
      </c>
      <c r="R9" s="20">
        <f>Q9*SIN(P9*PI()/180)</f>
        <v>-249.00000000000011</v>
      </c>
    </row>
    <row r="10" spans="1:18" x14ac:dyDescent="0.25">
      <c r="A10">
        <f t="shared" ref="A10:A25" si="2">1+A9</f>
        <v>41</v>
      </c>
      <c r="B10">
        <v>8.1</v>
      </c>
      <c r="C10">
        <f t="shared" si="0"/>
        <v>9</v>
      </c>
      <c r="D10" s="3">
        <f t="shared" si="1"/>
        <v>-9</v>
      </c>
      <c r="E10" s="4">
        <v>36.532600000000002</v>
      </c>
      <c r="F10" s="1">
        <f t="shared" ref="F10:F25" si="3">F9+E10</f>
        <v>61.494900000000001</v>
      </c>
      <c r="L10" s="24" t="s">
        <v>109</v>
      </c>
      <c r="M10" s="27">
        <v>7.18</v>
      </c>
      <c r="N10" s="27"/>
      <c r="O10" s="27"/>
      <c r="P10" s="27"/>
      <c r="Q10" s="27"/>
      <c r="R10" s="20"/>
    </row>
    <row r="11" spans="1:18" x14ac:dyDescent="0.25">
      <c r="A11">
        <f t="shared" si="2"/>
        <v>42</v>
      </c>
      <c r="B11">
        <v>6.7</v>
      </c>
      <c r="C11">
        <f t="shared" si="0"/>
        <v>7.6000000000000005</v>
      </c>
      <c r="D11" s="3">
        <f t="shared" si="1"/>
        <v>-7.6000000000000005</v>
      </c>
      <c r="E11" s="4">
        <v>37.8127</v>
      </c>
      <c r="F11" s="1">
        <f t="shared" si="3"/>
        <v>99.307600000000008</v>
      </c>
      <c r="L11" s="24" t="s">
        <v>110</v>
      </c>
      <c r="M11" s="27">
        <v>4.88</v>
      </c>
      <c r="N11" s="27"/>
      <c r="O11" s="27"/>
      <c r="P11" s="27"/>
      <c r="Q11" s="27"/>
      <c r="R11" s="20"/>
    </row>
    <row r="12" spans="1:18" x14ac:dyDescent="0.25">
      <c r="A12">
        <f t="shared" si="2"/>
        <v>43</v>
      </c>
      <c r="B12">
        <v>7.1</v>
      </c>
      <c r="C12">
        <f t="shared" si="0"/>
        <v>8</v>
      </c>
      <c r="D12" s="3">
        <f t="shared" si="1"/>
        <v>-8</v>
      </c>
      <c r="E12" s="4">
        <v>34.235500000000002</v>
      </c>
      <c r="F12" s="1">
        <f t="shared" si="3"/>
        <v>133.54310000000001</v>
      </c>
      <c r="L12" s="24"/>
      <c r="M12" s="27"/>
      <c r="N12" s="27"/>
      <c r="O12" s="27"/>
      <c r="P12" s="27"/>
      <c r="Q12" s="27"/>
      <c r="R12" s="20"/>
    </row>
    <row r="13" spans="1:18" x14ac:dyDescent="0.25">
      <c r="A13">
        <f t="shared" si="2"/>
        <v>44</v>
      </c>
      <c r="B13">
        <v>7.3</v>
      </c>
      <c r="C13">
        <f t="shared" si="0"/>
        <v>8.1999999999999993</v>
      </c>
      <c r="D13" s="3">
        <f t="shared" si="1"/>
        <v>-8.1999999999999993</v>
      </c>
      <c r="E13" s="4">
        <v>30.543399999999998</v>
      </c>
      <c r="F13" s="1">
        <f t="shared" si="3"/>
        <v>164.0865</v>
      </c>
      <c r="L13" s="19" t="s">
        <v>73</v>
      </c>
      <c r="M13" s="27"/>
      <c r="N13" s="27"/>
      <c r="O13" s="27"/>
      <c r="P13" s="27"/>
      <c r="Q13" s="27"/>
      <c r="R13" s="20"/>
    </row>
    <row r="14" spans="1:18" x14ac:dyDescent="0.25">
      <c r="A14">
        <f t="shared" si="2"/>
        <v>45</v>
      </c>
      <c r="B14">
        <v>7</v>
      </c>
      <c r="C14">
        <f t="shared" si="0"/>
        <v>7.9</v>
      </c>
      <c r="D14" s="3">
        <f t="shared" si="1"/>
        <v>-7.9</v>
      </c>
      <c r="E14" s="4">
        <v>31.5</v>
      </c>
      <c r="F14" s="1">
        <f t="shared" si="3"/>
        <v>195.5865</v>
      </c>
      <c r="L14" s="24" t="s">
        <v>75</v>
      </c>
      <c r="M14" s="27">
        <f>-1*(M8-M9)/(R8-R9)</f>
        <v>3.9141884487813792E-4</v>
      </c>
      <c r="N14" s="27" t="s">
        <v>76</v>
      </c>
      <c r="O14" s="27"/>
      <c r="P14" s="27"/>
      <c r="Q14" s="27"/>
      <c r="R14" s="20"/>
    </row>
    <row r="15" spans="1:18" x14ac:dyDescent="0.25">
      <c r="A15">
        <f t="shared" si="2"/>
        <v>46</v>
      </c>
      <c r="B15">
        <v>6.5</v>
      </c>
      <c r="C15">
        <f t="shared" si="0"/>
        <v>7.4</v>
      </c>
      <c r="D15" s="3">
        <f t="shared" si="1"/>
        <v>-7.4</v>
      </c>
      <c r="E15" s="4">
        <v>32.203000000000003</v>
      </c>
      <c r="F15" s="1">
        <f t="shared" si="3"/>
        <v>227.7895</v>
      </c>
      <c r="L15" s="24"/>
      <c r="M15" s="27"/>
      <c r="N15" s="27"/>
      <c r="O15" s="27"/>
      <c r="P15" s="27"/>
      <c r="Q15" s="27"/>
      <c r="R15" s="20"/>
    </row>
    <row r="16" spans="1:18" x14ac:dyDescent="0.25">
      <c r="A16">
        <f t="shared" si="2"/>
        <v>47</v>
      </c>
      <c r="B16">
        <v>4.2</v>
      </c>
      <c r="C16">
        <f t="shared" si="0"/>
        <v>5.1000000000000005</v>
      </c>
      <c r="D16" s="3">
        <f t="shared" si="1"/>
        <v>-5.1000000000000005</v>
      </c>
      <c r="E16" s="4">
        <v>28.116399999999999</v>
      </c>
      <c r="F16" s="1">
        <f t="shared" si="3"/>
        <v>255.9059</v>
      </c>
      <c r="L16" s="24"/>
      <c r="M16" s="27"/>
      <c r="N16" s="27"/>
      <c r="O16" s="27"/>
      <c r="P16" s="27"/>
      <c r="Q16" s="27"/>
      <c r="R16" s="20"/>
    </row>
    <row r="17" spans="1:18" x14ac:dyDescent="0.25">
      <c r="A17">
        <f t="shared" si="2"/>
        <v>48</v>
      </c>
      <c r="B17">
        <v>3.1</v>
      </c>
      <c r="C17">
        <f t="shared" si="0"/>
        <v>4</v>
      </c>
      <c r="D17" s="3">
        <f t="shared" si="1"/>
        <v>-4</v>
      </c>
      <c r="E17" s="4">
        <v>27.412500000000001</v>
      </c>
      <c r="F17" s="1">
        <f t="shared" si="3"/>
        <v>283.3184</v>
      </c>
      <c r="L17" s="24" t="s">
        <v>154</v>
      </c>
      <c r="M17" s="27" t="s">
        <v>155</v>
      </c>
      <c r="N17" s="27" t="s">
        <v>157</v>
      </c>
      <c r="O17" s="27"/>
      <c r="P17" s="27"/>
      <c r="Q17" s="27"/>
      <c r="R17" s="20"/>
    </row>
    <row r="18" spans="1:18" x14ac:dyDescent="0.25">
      <c r="A18">
        <f t="shared" si="2"/>
        <v>49</v>
      </c>
      <c r="B18">
        <v>3.3</v>
      </c>
      <c r="C18">
        <f t="shared" si="0"/>
        <v>4.2</v>
      </c>
      <c r="D18" s="3">
        <f t="shared" si="1"/>
        <v>-4.2</v>
      </c>
      <c r="E18" s="4">
        <v>25.968</v>
      </c>
      <c r="F18" s="1">
        <f t="shared" si="3"/>
        <v>309.28640000000001</v>
      </c>
      <c r="L18" s="24">
        <v>0</v>
      </c>
      <c r="M18" s="27">
        <v>0</v>
      </c>
      <c r="N18" s="27"/>
      <c r="O18" s="27"/>
      <c r="P18" s="27"/>
      <c r="Q18" s="27"/>
      <c r="R18" s="20"/>
    </row>
    <row r="19" spans="1:18" x14ac:dyDescent="0.25">
      <c r="A19">
        <f t="shared" si="2"/>
        <v>50</v>
      </c>
      <c r="B19">
        <v>2.9</v>
      </c>
      <c r="C19">
        <f t="shared" si="0"/>
        <v>3.8</v>
      </c>
      <c r="D19" s="3">
        <f t="shared" si="1"/>
        <v>-3.8</v>
      </c>
      <c r="E19" s="4">
        <v>27.006</v>
      </c>
      <c r="F19" s="1">
        <f t="shared" si="3"/>
        <v>336.29240000000004</v>
      </c>
      <c r="L19" s="18">
        <v>511.7</v>
      </c>
      <c r="M19" s="22">
        <v>0</v>
      </c>
      <c r="N19" s="22"/>
      <c r="O19" s="22"/>
      <c r="P19" s="22"/>
      <c r="Q19" s="22"/>
      <c r="R19" s="31"/>
    </row>
    <row r="20" spans="1:18" x14ac:dyDescent="0.25">
      <c r="A20">
        <f t="shared" si="2"/>
        <v>51</v>
      </c>
      <c r="B20">
        <v>2.5</v>
      </c>
      <c r="C20">
        <f t="shared" si="0"/>
        <v>3.4</v>
      </c>
      <c r="D20" s="3">
        <f t="shared" si="1"/>
        <v>-3.4</v>
      </c>
      <c r="E20" s="4">
        <v>27.2468</v>
      </c>
      <c r="F20" s="1">
        <f t="shared" si="3"/>
        <v>363.53920000000005</v>
      </c>
    </row>
    <row r="21" spans="1:18" x14ac:dyDescent="0.25">
      <c r="A21">
        <f>1+A20</f>
        <v>52</v>
      </c>
      <c r="B21">
        <v>1.8</v>
      </c>
      <c r="C21">
        <f t="shared" si="0"/>
        <v>2.7</v>
      </c>
      <c r="D21" s="3">
        <f t="shared" si="1"/>
        <v>-2.7</v>
      </c>
      <c r="E21" s="4">
        <v>26.997800000000002</v>
      </c>
      <c r="F21" s="1">
        <f t="shared" si="3"/>
        <v>390.53700000000003</v>
      </c>
    </row>
    <row r="22" spans="1:18" x14ac:dyDescent="0.25">
      <c r="A22">
        <f t="shared" si="2"/>
        <v>53</v>
      </c>
      <c r="B22">
        <v>1.2</v>
      </c>
      <c r="C22">
        <f t="shared" si="0"/>
        <v>2.1</v>
      </c>
      <c r="D22" s="3">
        <f t="shared" si="1"/>
        <v>-2.1</v>
      </c>
      <c r="E22" s="4">
        <v>25.560700000000001</v>
      </c>
      <c r="F22" s="1">
        <f t="shared" si="3"/>
        <v>416.09770000000003</v>
      </c>
    </row>
    <row r="23" spans="1:18" x14ac:dyDescent="0.25">
      <c r="A23">
        <f t="shared" si="2"/>
        <v>54</v>
      </c>
      <c r="B23">
        <v>3.3</v>
      </c>
      <c r="C23">
        <f>B23</f>
        <v>3.3</v>
      </c>
      <c r="D23" s="3">
        <f t="shared" si="1"/>
        <v>-3.3</v>
      </c>
      <c r="E23" s="4">
        <v>40.612099999999998</v>
      </c>
      <c r="F23" s="1">
        <f t="shared" si="3"/>
        <v>456.70980000000003</v>
      </c>
      <c r="G23" t="s">
        <v>5</v>
      </c>
    </row>
    <row r="24" spans="1:18" x14ac:dyDescent="0.25">
      <c r="A24">
        <f t="shared" si="2"/>
        <v>55</v>
      </c>
      <c r="B24">
        <v>3.5</v>
      </c>
      <c r="C24">
        <f t="shared" ref="C24:C25" si="4">B24</f>
        <v>3.5</v>
      </c>
      <c r="D24" s="3">
        <f t="shared" si="1"/>
        <v>-3.5</v>
      </c>
      <c r="E24" s="4">
        <v>37.199199999999998</v>
      </c>
      <c r="F24" s="1">
        <f t="shared" si="3"/>
        <v>493.90900000000005</v>
      </c>
    </row>
    <row r="25" spans="1:18" x14ac:dyDescent="0.25">
      <c r="A25">
        <f t="shared" si="2"/>
        <v>56</v>
      </c>
      <c r="B25">
        <v>1.1000000000000001</v>
      </c>
      <c r="C25">
        <f t="shared" si="4"/>
        <v>1.1000000000000001</v>
      </c>
      <c r="D25" s="3">
        <f t="shared" si="1"/>
        <v>-1.1000000000000001</v>
      </c>
      <c r="E25" s="4">
        <v>17.825099999999999</v>
      </c>
      <c r="F25" s="1">
        <f t="shared" si="3"/>
        <v>511.73410000000007</v>
      </c>
      <c r="G25" t="s">
        <v>6</v>
      </c>
    </row>
    <row r="26" spans="1:18" x14ac:dyDescent="0.25">
      <c r="D26" s="3">
        <v>0</v>
      </c>
      <c r="F26" s="2">
        <f>F25</f>
        <v>511.73410000000007</v>
      </c>
    </row>
    <row r="28" spans="1:18" x14ac:dyDescent="0.25">
      <c r="B28" s="9" t="s">
        <v>77</v>
      </c>
    </row>
    <row r="29" spans="1:18" x14ac:dyDescent="0.25">
      <c r="B29" s="9" t="s">
        <v>63</v>
      </c>
      <c r="I29" s="9" t="s">
        <v>62</v>
      </c>
    </row>
    <row r="30" spans="1:18" s="5" customFormat="1" x14ac:dyDescent="0.25">
      <c r="B30" s="12" t="s">
        <v>105</v>
      </c>
      <c r="I30" s="5" t="s">
        <v>111</v>
      </c>
    </row>
    <row r="31" spans="1:18" s="5" customFormat="1" x14ac:dyDescent="0.25">
      <c r="B31" s="12" t="s">
        <v>106</v>
      </c>
      <c r="I31" s="5" t="s">
        <v>112</v>
      </c>
    </row>
    <row r="32" spans="1:18" x14ac:dyDescent="0.25">
      <c r="B32" t="s">
        <v>102</v>
      </c>
      <c r="I32" t="s">
        <v>113</v>
      </c>
    </row>
    <row r="33" spans="2:11" x14ac:dyDescent="0.25">
      <c r="B33" t="s">
        <v>103</v>
      </c>
      <c r="I33" t="s">
        <v>114</v>
      </c>
      <c r="K33" t="s">
        <v>115</v>
      </c>
    </row>
    <row r="34" spans="2:11" x14ac:dyDescent="0.25">
      <c r="B34" t="s">
        <v>104</v>
      </c>
    </row>
    <row r="35" spans="2:11" x14ac:dyDescent="0.25">
      <c r="B35" t="s">
        <v>90</v>
      </c>
    </row>
    <row r="37" spans="2:11" ht="60" x14ac:dyDescent="0.25">
      <c r="B37" s="5" t="s">
        <v>47</v>
      </c>
      <c r="C37" s="11" t="s">
        <v>100</v>
      </c>
      <c r="D37" s="7" t="s">
        <v>52</v>
      </c>
      <c r="E37" t="s">
        <v>19</v>
      </c>
    </row>
    <row r="38" spans="2:11" x14ac:dyDescent="0.25">
      <c r="B38" t="s">
        <v>96</v>
      </c>
      <c r="C38">
        <v>7.18</v>
      </c>
      <c r="D38">
        <v>0</v>
      </c>
    </row>
    <row r="39" spans="2:11" x14ac:dyDescent="0.25">
      <c r="B39" t="s">
        <v>97</v>
      </c>
      <c r="C39">
        <v>2.82</v>
      </c>
      <c r="D39"/>
    </row>
    <row r="40" spans="2:11" x14ac:dyDescent="0.25">
      <c r="B40" t="s">
        <v>98</v>
      </c>
      <c r="C40">
        <v>8.5</v>
      </c>
      <c r="D40"/>
      <c r="E40" t="s">
        <v>101</v>
      </c>
    </row>
    <row r="42" spans="2:11" x14ac:dyDescent="0.25">
      <c r="B42" s="9" t="s">
        <v>45</v>
      </c>
    </row>
    <row r="43" spans="2:11" x14ac:dyDescent="0.25">
      <c r="B43">
        <v>835</v>
      </c>
      <c r="C43" t="s">
        <v>116</v>
      </c>
    </row>
    <row r="44" spans="2:11" x14ac:dyDescent="0.25">
      <c r="B44">
        <v>836</v>
      </c>
      <c r="C44" t="s">
        <v>117</v>
      </c>
    </row>
    <row r="45" spans="2:11" x14ac:dyDescent="0.25">
      <c r="B45">
        <v>837</v>
      </c>
      <c r="C45" t="s">
        <v>118</v>
      </c>
    </row>
  </sheetData>
  <mergeCells count="1">
    <mergeCell ref="M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G33" sqref="G33"/>
    </sheetView>
    <sheetView workbookViewId="1">
      <selection activeCell="Q22" sqref="Q22"/>
    </sheetView>
  </sheetViews>
  <sheetFormatPr defaultRowHeight="15" x14ac:dyDescent="0.25"/>
  <cols>
    <col min="3" max="3" width="9.7109375" bestFit="1" customWidth="1"/>
    <col min="4" max="4" width="18.85546875" bestFit="1" customWidth="1"/>
    <col min="5" max="5" width="17.5703125" customWidth="1"/>
    <col min="6" max="6" width="17.5703125" style="5" customWidth="1"/>
    <col min="7" max="7" width="14.7109375" bestFit="1" customWidth="1"/>
    <col min="8" max="8" width="14.7109375" style="5" customWidth="1"/>
  </cols>
  <sheetData>
    <row r="1" spans="1:18" s="5" customFormat="1" x14ac:dyDescent="0.25">
      <c r="A1" s="5" t="s">
        <v>120</v>
      </c>
      <c r="C1" s="10">
        <v>41862</v>
      </c>
    </row>
    <row r="2" spans="1:18" x14ac:dyDescent="0.25">
      <c r="A2" t="s">
        <v>16</v>
      </c>
    </row>
    <row r="3" spans="1:18" x14ac:dyDescent="0.25">
      <c r="A3" t="s">
        <v>17</v>
      </c>
    </row>
    <row r="4" spans="1:18" x14ac:dyDescent="0.25">
      <c r="A4" s="3" t="s">
        <v>2</v>
      </c>
      <c r="B4" s="3"/>
      <c r="C4" s="3"/>
      <c r="D4" s="3"/>
      <c r="E4" s="3">
        <v>0.9</v>
      </c>
      <c r="G4" s="3" t="s">
        <v>3</v>
      </c>
    </row>
    <row r="5" spans="1:18" x14ac:dyDescent="0.25">
      <c r="G5" t="s">
        <v>20</v>
      </c>
      <c r="H5" s="5" t="s">
        <v>21</v>
      </c>
      <c r="L5" s="17"/>
      <c r="M5" s="37" t="s">
        <v>48</v>
      </c>
      <c r="N5" s="37"/>
      <c r="O5" s="37"/>
      <c r="P5" s="37"/>
      <c r="Q5" s="30"/>
      <c r="R5" s="16"/>
    </row>
    <row r="6" spans="1:18" ht="75" x14ac:dyDescent="0.25">
      <c r="A6" s="3" t="s">
        <v>4</v>
      </c>
      <c r="B6" s="3" t="s">
        <v>7</v>
      </c>
      <c r="C6" s="3" t="s">
        <v>8</v>
      </c>
      <c r="D6" s="3" t="s">
        <v>18</v>
      </c>
      <c r="E6" s="7" t="s">
        <v>124</v>
      </c>
      <c r="F6" s="7" t="s">
        <v>125</v>
      </c>
      <c r="G6" s="3" t="s">
        <v>11</v>
      </c>
      <c r="H6" s="5" t="s">
        <v>11</v>
      </c>
      <c r="I6" t="s">
        <v>19</v>
      </c>
      <c r="L6" s="24" t="s">
        <v>47</v>
      </c>
      <c r="M6" s="27" t="s">
        <v>49</v>
      </c>
      <c r="N6" s="27" t="s">
        <v>50</v>
      </c>
      <c r="O6" s="27" t="s">
        <v>51</v>
      </c>
      <c r="P6" s="25" t="s">
        <v>52</v>
      </c>
      <c r="Q6" s="25" t="s">
        <v>71</v>
      </c>
      <c r="R6" s="21" t="s">
        <v>72</v>
      </c>
    </row>
    <row r="7" spans="1:18" s="14" customFormat="1" x14ac:dyDescent="0.25">
      <c r="D7" s="14">
        <v>0</v>
      </c>
      <c r="E7" s="15"/>
      <c r="F7" s="15"/>
      <c r="H7" s="2">
        <f>H8</f>
        <v>591.51179999999999</v>
      </c>
      <c r="L7" s="24"/>
      <c r="M7" s="27"/>
      <c r="N7" s="27"/>
      <c r="O7" s="27"/>
      <c r="P7" s="25"/>
      <c r="Q7" s="25"/>
      <c r="R7" s="21"/>
    </row>
    <row r="8" spans="1:18" x14ac:dyDescent="0.25">
      <c r="A8">
        <v>10</v>
      </c>
      <c r="B8">
        <v>2.4</v>
      </c>
      <c r="C8">
        <f>B8+0.9</f>
        <v>3.3</v>
      </c>
      <c r="D8">
        <f>C8*-1</f>
        <v>-3.3</v>
      </c>
      <c r="G8">
        <v>0</v>
      </c>
      <c r="H8" s="2">
        <f>G33</f>
        <v>591.51179999999999</v>
      </c>
      <c r="L8" s="24" t="s">
        <v>54</v>
      </c>
      <c r="M8" s="28">
        <v>8.75</v>
      </c>
      <c r="N8" s="27"/>
      <c r="O8" s="27"/>
      <c r="P8" s="27"/>
      <c r="Q8" s="27"/>
      <c r="R8" s="20"/>
    </row>
    <row r="9" spans="1:18" x14ac:dyDescent="0.25">
      <c r="A9">
        <v>11</v>
      </c>
      <c r="B9">
        <v>2.5</v>
      </c>
      <c r="C9" s="3">
        <f t="shared" ref="C9:C33" si="0">B9+0.9</f>
        <v>3.4</v>
      </c>
      <c r="D9" s="3">
        <f t="shared" ref="D9:D33" si="1">C9*-1</f>
        <v>-3.4</v>
      </c>
      <c r="E9" s="6">
        <v>18.517800000000001</v>
      </c>
      <c r="F9" s="6">
        <v>25.260300000000001</v>
      </c>
      <c r="G9" s="1">
        <f>G8+E9</f>
        <v>18.517800000000001</v>
      </c>
      <c r="H9" s="1">
        <f>H8-F9</f>
        <v>566.25149999999996</v>
      </c>
      <c r="L9" s="24" t="s">
        <v>91</v>
      </c>
      <c r="M9" s="28">
        <v>2.02</v>
      </c>
      <c r="N9" s="27"/>
      <c r="O9" s="27"/>
      <c r="P9" s="27"/>
      <c r="Q9" s="27"/>
      <c r="R9" s="20"/>
    </row>
    <row r="10" spans="1:18" x14ac:dyDescent="0.25">
      <c r="A10">
        <v>12</v>
      </c>
      <c r="B10">
        <v>2.7</v>
      </c>
      <c r="C10" s="3">
        <f t="shared" si="0"/>
        <v>3.6</v>
      </c>
      <c r="D10" s="3">
        <f t="shared" si="1"/>
        <v>-3.6</v>
      </c>
      <c r="E10" s="6">
        <v>14.385300000000001</v>
      </c>
      <c r="F10" s="6">
        <v>23.180199999999999</v>
      </c>
      <c r="G10" s="1">
        <f t="shared" ref="G10:G33" si="2">G9+E10</f>
        <v>32.903100000000002</v>
      </c>
      <c r="H10" s="1">
        <f t="shared" ref="H10:H33" si="3">H9-F10</f>
        <v>543.07129999999995</v>
      </c>
      <c r="L10" s="24" t="s">
        <v>92</v>
      </c>
      <c r="M10" s="28">
        <v>9.08</v>
      </c>
      <c r="N10" s="27"/>
      <c r="O10" s="27"/>
      <c r="P10" s="27"/>
      <c r="Q10" s="27"/>
      <c r="R10" s="20"/>
    </row>
    <row r="11" spans="1:18" x14ac:dyDescent="0.25">
      <c r="A11">
        <v>13</v>
      </c>
      <c r="B11">
        <v>2.8</v>
      </c>
      <c r="C11" s="3">
        <f t="shared" si="0"/>
        <v>3.6999999999999997</v>
      </c>
      <c r="D11" s="3">
        <f t="shared" si="1"/>
        <v>-3.6999999999999997</v>
      </c>
      <c r="E11" s="6">
        <v>25.217400000000001</v>
      </c>
      <c r="F11" s="6">
        <v>17.1508</v>
      </c>
      <c r="G11" s="1">
        <f t="shared" si="2"/>
        <v>58.120500000000007</v>
      </c>
      <c r="H11" s="1">
        <f t="shared" si="3"/>
        <v>525.92049999999995</v>
      </c>
      <c r="L11" s="24" t="s">
        <v>93</v>
      </c>
      <c r="M11" s="28">
        <v>7</v>
      </c>
      <c r="N11" s="27"/>
      <c r="O11" s="27"/>
      <c r="P11" s="27"/>
      <c r="Q11" s="27"/>
      <c r="R11" s="20"/>
    </row>
    <row r="12" spans="1:18" x14ac:dyDescent="0.25">
      <c r="A12">
        <v>14</v>
      </c>
      <c r="B12">
        <v>2.5</v>
      </c>
      <c r="C12" s="3">
        <f t="shared" si="0"/>
        <v>3.4</v>
      </c>
      <c r="D12" s="3">
        <f t="shared" si="1"/>
        <v>-3.4</v>
      </c>
      <c r="E12" s="6">
        <v>24.086200000000002</v>
      </c>
      <c r="F12" s="6">
        <v>12.896699999999999</v>
      </c>
      <c r="G12" s="1">
        <f t="shared" si="2"/>
        <v>82.206700000000012</v>
      </c>
      <c r="H12" s="1">
        <f t="shared" si="3"/>
        <v>513.02379999999994</v>
      </c>
      <c r="L12" s="24" t="s">
        <v>94</v>
      </c>
      <c r="M12" s="28">
        <v>8.7200000000000006</v>
      </c>
      <c r="N12" s="28">
        <v>10.199999999999999</v>
      </c>
      <c r="O12" s="28">
        <v>7.3</v>
      </c>
      <c r="P12" s="26">
        <v>68</v>
      </c>
      <c r="Q12" s="27">
        <f>100*(N12-O12)</f>
        <v>289.99999999999994</v>
      </c>
      <c r="R12" s="20">
        <f>Q12*SIN(P12*PI()/180)</f>
        <v>268.88331782436831</v>
      </c>
    </row>
    <row r="13" spans="1:18" x14ac:dyDescent="0.25">
      <c r="A13">
        <v>15</v>
      </c>
      <c r="B13">
        <v>2.9</v>
      </c>
      <c r="C13" s="3">
        <f t="shared" si="0"/>
        <v>3.8</v>
      </c>
      <c r="D13" s="3">
        <f t="shared" si="1"/>
        <v>-3.8</v>
      </c>
      <c r="E13" s="6">
        <v>31.555099999999999</v>
      </c>
      <c r="F13" s="6">
        <v>28.3</v>
      </c>
      <c r="G13" s="1">
        <f t="shared" si="2"/>
        <v>113.76180000000001</v>
      </c>
      <c r="H13" s="1">
        <f t="shared" si="3"/>
        <v>484.72379999999993</v>
      </c>
      <c r="L13" s="24" t="s">
        <v>95</v>
      </c>
      <c r="M13" s="28">
        <v>9.7200000000000006</v>
      </c>
      <c r="N13" s="27">
        <v>11.05</v>
      </c>
      <c r="O13" s="28">
        <v>8.4</v>
      </c>
      <c r="P13" s="27">
        <v>256</v>
      </c>
      <c r="Q13" s="27">
        <f>100*(N13-O13)</f>
        <v>265.00000000000006</v>
      </c>
      <c r="R13" s="20">
        <f>Q13*SIN(P13*PI()/180)</f>
        <v>-257.12836746313911</v>
      </c>
    </row>
    <row r="14" spans="1:18" x14ac:dyDescent="0.25">
      <c r="A14">
        <v>16</v>
      </c>
      <c r="B14">
        <v>2.8</v>
      </c>
      <c r="C14" s="3">
        <f t="shared" si="0"/>
        <v>3.6999999999999997</v>
      </c>
      <c r="D14" s="3">
        <f t="shared" si="1"/>
        <v>-3.6999999999999997</v>
      </c>
      <c r="E14" s="6">
        <v>22.615300000000001</v>
      </c>
      <c r="F14" s="6">
        <v>21.5123</v>
      </c>
      <c r="G14" s="1">
        <f t="shared" si="2"/>
        <v>136.37710000000001</v>
      </c>
      <c r="H14" s="1">
        <f t="shared" si="3"/>
        <v>463.21149999999994</v>
      </c>
      <c r="L14" s="24"/>
      <c r="M14" s="27"/>
      <c r="N14" s="27"/>
      <c r="O14" s="27"/>
      <c r="P14" s="27"/>
      <c r="Q14" s="27"/>
      <c r="R14" s="20"/>
    </row>
    <row r="15" spans="1:18" x14ac:dyDescent="0.25">
      <c r="A15">
        <v>17</v>
      </c>
      <c r="B15">
        <v>3.1</v>
      </c>
      <c r="C15" s="3">
        <f t="shared" si="0"/>
        <v>4</v>
      </c>
      <c r="D15" s="3">
        <f t="shared" si="1"/>
        <v>-4</v>
      </c>
      <c r="E15" s="6">
        <v>25.305</v>
      </c>
      <c r="F15" s="6">
        <v>18.8626</v>
      </c>
      <c r="G15" s="1">
        <f t="shared" si="2"/>
        <v>161.68210000000002</v>
      </c>
      <c r="H15" s="1">
        <f t="shared" si="3"/>
        <v>444.34889999999996</v>
      </c>
      <c r="L15" s="19" t="s">
        <v>73</v>
      </c>
      <c r="M15" s="27"/>
      <c r="N15" s="27"/>
      <c r="O15" s="27"/>
      <c r="P15" s="27"/>
      <c r="Q15" s="27"/>
      <c r="R15" s="20"/>
    </row>
    <row r="16" spans="1:18" x14ac:dyDescent="0.25">
      <c r="A16">
        <v>18</v>
      </c>
      <c r="B16">
        <v>2.9</v>
      </c>
      <c r="C16" s="3">
        <f t="shared" si="0"/>
        <v>3.8</v>
      </c>
      <c r="D16" s="3">
        <f t="shared" si="1"/>
        <v>-3.8</v>
      </c>
      <c r="E16" s="6">
        <v>37.681600000000003</v>
      </c>
      <c r="F16" s="6">
        <v>21.187200000000001</v>
      </c>
      <c r="G16" s="1">
        <f t="shared" si="2"/>
        <v>199.36370000000002</v>
      </c>
      <c r="H16" s="1">
        <f t="shared" si="3"/>
        <v>423.16169999999994</v>
      </c>
      <c r="L16" s="24" t="s">
        <v>75</v>
      </c>
      <c r="M16" s="27">
        <f>-1*(M12-M13)/(R12-R13)</f>
        <v>1.9010984507947198E-3</v>
      </c>
      <c r="N16" s="27" t="s">
        <v>76</v>
      </c>
      <c r="O16" s="27"/>
      <c r="P16" s="27"/>
      <c r="Q16" s="27"/>
      <c r="R16" s="20"/>
    </row>
    <row r="17" spans="1:18" x14ac:dyDescent="0.25">
      <c r="A17">
        <v>19</v>
      </c>
      <c r="B17">
        <v>2.9</v>
      </c>
      <c r="C17" s="3">
        <f t="shared" si="0"/>
        <v>3.8</v>
      </c>
      <c r="D17" s="3">
        <f t="shared" si="1"/>
        <v>-3.8</v>
      </c>
      <c r="E17" s="6">
        <v>31.110299999999999</v>
      </c>
      <c r="F17" s="6">
        <v>23.5501</v>
      </c>
      <c r="G17" s="1">
        <f t="shared" si="2"/>
        <v>230.47400000000002</v>
      </c>
      <c r="H17" s="1">
        <f t="shared" si="3"/>
        <v>399.61159999999995</v>
      </c>
      <c r="L17" s="24"/>
      <c r="M17" s="27"/>
      <c r="N17" s="27"/>
      <c r="O17" s="27"/>
      <c r="P17" s="27"/>
      <c r="Q17" s="27"/>
      <c r="R17" s="20"/>
    </row>
    <row r="18" spans="1:18" x14ac:dyDescent="0.25">
      <c r="A18">
        <v>20</v>
      </c>
      <c r="B18">
        <v>3.3</v>
      </c>
      <c r="C18" s="3">
        <f t="shared" si="0"/>
        <v>4.2</v>
      </c>
      <c r="D18" s="3">
        <f t="shared" si="1"/>
        <v>-4.2</v>
      </c>
      <c r="E18" s="6">
        <v>33.268999999999998</v>
      </c>
      <c r="F18" s="6">
        <v>17.466000000000001</v>
      </c>
      <c r="G18" s="1">
        <f t="shared" si="2"/>
        <v>263.74299999999999</v>
      </c>
      <c r="H18" s="1">
        <f t="shared" si="3"/>
        <v>382.14559999999994</v>
      </c>
      <c r="L18" s="24" t="s">
        <v>154</v>
      </c>
      <c r="M18" s="27" t="s">
        <v>155</v>
      </c>
      <c r="N18" s="27" t="s">
        <v>158</v>
      </c>
      <c r="O18" s="27"/>
      <c r="P18" s="27"/>
      <c r="Q18" s="27"/>
      <c r="R18" s="20"/>
    </row>
    <row r="19" spans="1:18" x14ac:dyDescent="0.25">
      <c r="A19">
        <v>21</v>
      </c>
      <c r="B19">
        <v>3.2</v>
      </c>
      <c r="C19" s="3">
        <f t="shared" si="0"/>
        <v>4.1000000000000005</v>
      </c>
      <c r="D19" s="3">
        <f t="shared" si="1"/>
        <v>-4.1000000000000005</v>
      </c>
      <c r="E19" s="6">
        <v>27.196999999999999</v>
      </c>
      <c r="F19" s="6">
        <v>23.7988</v>
      </c>
      <c r="G19" s="1">
        <f t="shared" si="2"/>
        <v>290.94</v>
      </c>
      <c r="H19" s="1">
        <f t="shared" si="3"/>
        <v>358.34679999999992</v>
      </c>
      <c r="L19" s="24">
        <v>0</v>
      </c>
      <c r="M19" s="27">
        <v>0</v>
      </c>
      <c r="N19" s="27"/>
      <c r="O19" s="27"/>
      <c r="P19" s="27"/>
      <c r="Q19" s="27"/>
      <c r="R19" s="20"/>
    </row>
    <row r="20" spans="1:18" x14ac:dyDescent="0.25">
      <c r="A20">
        <v>22</v>
      </c>
      <c r="B20">
        <v>3</v>
      </c>
      <c r="C20" s="3">
        <f t="shared" si="0"/>
        <v>3.9</v>
      </c>
      <c r="D20" s="3">
        <f t="shared" si="1"/>
        <v>-3.9</v>
      </c>
      <c r="E20" s="6">
        <v>21.965</v>
      </c>
      <c r="F20" s="6">
        <v>21.5838</v>
      </c>
      <c r="G20" s="1">
        <f t="shared" si="2"/>
        <v>312.90499999999997</v>
      </c>
      <c r="H20" s="1">
        <f t="shared" si="3"/>
        <v>336.76299999999992</v>
      </c>
      <c r="L20" s="23">
        <f>H7</f>
        <v>591.51179999999999</v>
      </c>
      <c r="M20" s="22">
        <v>0</v>
      </c>
      <c r="N20" s="22"/>
      <c r="O20" s="22"/>
      <c r="P20" s="22"/>
      <c r="Q20" s="22"/>
      <c r="R20" s="31"/>
    </row>
    <row r="21" spans="1:18" x14ac:dyDescent="0.25">
      <c r="A21">
        <v>23</v>
      </c>
      <c r="B21">
        <v>3.2</v>
      </c>
      <c r="C21" s="3">
        <f t="shared" si="0"/>
        <v>4.1000000000000005</v>
      </c>
      <c r="D21" s="3">
        <f t="shared" si="1"/>
        <v>-4.1000000000000005</v>
      </c>
      <c r="E21" s="6">
        <v>23.858000000000001</v>
      </c>
      <c r="F21" s="6">
        <v>23.858000000000001</v>
      </c>
      <c r="G21" s="1">
        <f t="shared" si="2"/>
        <v>336.76299999999998</v>
      </c>
      <c r="H21" s="1">
        <f t="shared" si="3"/>
        <v>312.90499999999992</v>
      </c>
    </row>
    <row r="22" spans="1:18" x14ac:dyDescent="0.25">
      <c r="A22">
        <v>24</v>
      </c>
      <c r="B22">
        <v>3.2</v>
      </c>
      <c r="C22" s="3">
        <f t="shared" si="0"/>
        <v>4.1000000000000005</v>
      </c>
      <c r="D22" s="3">
        <f t="shared" si="1"/>
        <v>-4.1000000000000005</v>
      </c>
      <c r="E22" s="6">
        <v>21.5838</v>
      </c>
      <c r="F22" s="6">
        <v>21.965</v>
      </c>
      <c r="G22" s="1">
        <f t="shared" si="2"/>
        <v>358.34679999999997</v>
      </c>
      <c r="H22" s="1">
        <f t="shared" si="3"/>
        <v>290.93999999999994</v>
      </c>
    </row>
    <row r="23" spans="1:18" x14ac:dyDescent="0.25">
      <c r="A23">
        <v>25</v>
      </c>
      <c r="B23">
        <v>3.3</v>
      </c>
      <c r="C23" s="3">
        <f t="shared" si="0"/>
        <v>4.2</v>
      </c>
      <c r="D23" s="3">
        <f t="shared" si="1"/>
        <v>-4.2</v>
      </c>
      <c r="E23" s="6">
        <v>23.7988</v>
      </c>
      <c r="F23" s="6">
        <v>27.196999999999999</v>
      </c>
      <c r="G23" s="1">
        <f t="shared" si="2"/>
        <v>382.14559999999994</v>
      </c>
      <c r="H23" s="1">
        <f t="shared" si="3"/>
        <v>263.74299999999994</v>
      </c>
    </row>
    <row r="24" spans="1:18" x14ac:dyDescent="0.25">
      <c r="A24">
        <v>26</v>
      </c>
      <c r="B24">
        <v>3.4</v>
      </c>
      <c r="C24" s="3">
        <f t="shared" si="0"/>
        <v>4.3</v>
      </c>
      <c r="D24" s="3">
        <f t="shared" si="1"/>
        <v>-4.3</v>
      </c>
      <c r="E24" s="6">
        <v>17.466000000000001</v>
      </c>
      <c r="F24" s="6">
        <v>33.268999999999998</v>
      </c>
      <c r="G24" s="1">
        <f t="shared" si="2"/>
        <v>399.61159999999995</v>
      </c>
      <c r="H24" s="1">
        <f t="shared" si="3"/>
        <v>230.47399999999993</v>
      </c>
    </row>
    <row r="25" spans="1:18" x14ac:dyDescent="0.25">
      <c r="A25">
        <v>27</v>
      </c>
      <c r="B25">
        <v>3.4</v>
      </c>
      <c r="C25" s="3">
        <f t="shared" si="0"/>
        <v>4.3</v>
      </c>
      <c r="D25" s="3">
        <f t="shared" si="1"/>
        <v>-4.3</v>
      </c>
      <c r="E25" s="6">
        <v>23.5501</v>
      </c>
      <c r="F25" s="6">
        <v>31.110299999999999</v>
      </c>
      <c r="G25" s="1">
        <f t="shared" si="2"/>
        <v>423.16169999999994</v>
      </c>
      <c r="H25" s="1">
        <f t="shared" si="3"/>
        <v>199.36369999999994</v>
      </c>
    </row>
    <row r="26" spans="1:18" x14ac:dyDescent="0.25">
      <c r="A26">
        <v>28</v>
      </c>
      <c r="B26">
        <v>3.2</v>
      </c>
      <c r="C26" s="3">
        <f t="shared" si="0"/>
        <v>4.1000000000000005</v>
      </c>
      <c r="D26" s="3">
        <f t="shared" si="1"/>
        <v>-4.1000000000000005</v>
      </c>
      <c r="E26" s="6">
        <v>21.187200000000001</v>
      </c>
      <c r="F26" s="6">
        <v>37.681600000000003</v>
      </c>
      <c r="G26" s="1">
        <f t="shared" si="2"/>
        <v>444.34889999999996</v>
      </c>
      <c r="H26" s="1">
        <f t="shared" si="3"/>
        <v>161.68209999999993</v>
      </c>
    </row>
    <row r="27" spans="1:18" x14ac:dyDescent="0.25">
      <c r="A27">
        <v>29</v>
      </c>
      <c r="B27">
        <v>3.3</v>
      </c>
      <c r="C27" s="3">
        <f t="shared" si="0"/>
        <v>4.2</v>
      </c>
      <c r="D27" s="3">
        <f t="shared" si="1"/>
        <v>-4.2</v>
      </c>
      <c r="E27" s="6">
        <v>18.8626</v>
      </c>
      <c r="F27" s="6">
        <v>25.305</v>
      </c>
      <c r="G27" s="1">
        <f t="shared" si="2"/>
        <v>463.21149999999994</v>
      </c>
      <c r="H27" s="1">
        <f t="shared" si="3"/>
        <v>136.37709999999993</v>
      </c>
    </row>
    <row r="28" spans="1:18" x14ac:dyDescent="0.25">
      <c r="A28">
        <v>30</v>
      </c>
      <c r="B28">
        <v>3.6</v>
      </c>
      <c r="C28" s="3">
        <f t="shared" si="0"/>
        <v>4.5</v>
      </c>
      <c r="D28" s="3">
        <f t="shared" si="1"/>
        <v>-4.5</v>
      </c>
      <c r="E28" s="6">
        <v>21.5123</v>
      </c>
      <c r="F28" s="6">
        <v>22.615300000000001</v>
      </c>
      <c r="G28" s="1">
        <f t="shared" si="2"/>
        <v>484.72379999999993</v>
      </c>
      <c r="H28" s="1">
        <f t="shared" si="3"/>
        <v>113.76179999999992</v>
      </c>
    </row>
    <row r="29" spans="1:18" x14ac:dyDescent="0.25">
      <c r="A29">
        <v>31</v>
      </c>
      <c r="B29">
        <v>2.9</v>
      </c>
      <c r="C29" s="3">
        <f t="shared" si="0"/>
        <v>3.8</v>
      </c>
      <c r="D29" s="3">
        <f t="shared" si="1"/>
        <v>-3.8</v>
      </c>
      <c r="E29" s="6">
        <v>28.3</v>
      </c>
      <c r="F29" s="6">
        <v>31.555099999999999</v>
      </c>
      <c r="G29" s="1">
        <f t="shared" si="2"/>
        <v>513.02379999999994</v>
      </c>
      <c r="H29" s="1">
        <f t="shared" si="3"/>
        <v>82.206699999999927</v>
      </c>
    </row>
    <row r="30" spans="1:18" x14ac:dyDescent="0.25">
      <c r="A30">
        <v>32</v>
      </c>
      <c r="B30">
        <v>2.5</v>
      </c>
      <c r="C30" s="3">
        <f t="shared" si="0"/>
        <v>3.4</v>
      </c>
      <c r="D30" s="3">
        <f t="shared" si="1"/>
        <v>-3.4</v>
      </c>
      <c r="E30" s="6">
        <v>12.896699999999999</v>
      </c>
      <c r="F30" s="6">
        <v>24.086200000000002</v>
      </c>
      <c r="G30" s="1">
        <f t="shared" si="2"/>
        <v>525.92049999999995</v>
      </c>
      <c r="H30" s="1">
        <f t="shared" si="3"/>
        <v>58.120499999999922</v>
      </c>
    </row>
    <row r="31" spans="1:18" x14ac:dyDescent="0.25">
      <c r="A31">
        <v>33</v>
      </c>
      <c r="B31">
        <v>3.6</v>
      </c>
      <c r="C31" s="3">
        <f t="shared" si="0"/>
        <v>4.5</v>
      </c>
      <c r="D31" s="3">
        <f t="shared" si="1"/>
        <v>-4.5</v>
      </c>
      <c r="E31" s="6">
        <v>17.1508</v>
      </c>
      <c r="F31" s="6">
        <v>25.217400000000001</v>
      </c>
      <c r="G31" s="1">
        <f t="shared" si="2"/>
        <v>543.07129999999995</v>
      </c>
      <c r="H31" s="1">
        <f t="shared" si="3"/>
        <v>32.903099999999924</v>
      </c>
    </row>
    <row r="32" spans="1:18" x14ac:dyDescent="0.25">
      <c r="A32">
        <v>34</v>
      </c>
      <c r="B32">
        <v>2.2000000000000002</v>
      </c>
      <c r="C32" s="3">
        <f t="shared" si="0"/>
        <v>3.1</v>
      </c>
      <c r="D32" s="3">
        <f t="shared" si="1"/>
        <v>-3.1</v>
      </c>
      <c r="E32" s="6">
        <v>23.180199999999999</v>
      </c>
      <c r="F32" s="6">
        <v>14.385300000000001</v>
      </c>
      <c r="G32" s="1">
        <f t="shared" si="2"/>
        <v>566.25149999999996</v>
      </c>
      <c r="H32" s="1">
        <f t="shared" si="3"/>
        <v>18.517799999999923</v>
      </c>
    </row>
    <row r="33" spans="1:8" x14ac:dyDescent="0.25">
      <c r="A33">
        <v>35</v>
      </c>
      <c r="B33">
        <v>1.8</v>
      </c>
      <c r="C33" s="3">
        <f t="shared" si="0"/>
        <v>2.7</v>
      </c>
      <c r="D33" s="3">
        <f t="shared" si="1"/>
        <v>-2.7</v>
      </c>
      <c r="E33" s="6">
        <v>25.260300000000001</v>
      </c>
      <c r="F33" s="6">
        <v>18.517800000000001</v>
      </c>
      <c r="G33" s="1">
        <f t="shared" si="2"/>
        <v>591.51179999999999</v>
      </c>
      <c r="H33" s="1">
        <f t="shared" si="3"/>
        <v>-7.815970093361102E-14</v>
      </c>
    </row>
    <row r="34" spans="1:8" x14ac:dyDescent="0.25">
      <c r="D34">
        <v>0</v>
      </c>
      <c r="H34" s="5">
        <v>0</v>
      </c>
    </row>
    <row r="35" spans="1:8" x14ac:dyDescent="0.25">
      <c r="A35" s="9" t="s">
        <v>77</v>
      </c>
    </row>
    <row r="36" spans="1:8" x14ac:dyDescent="0.25">
      <c r="A36" s="9" t="s">
        <v>62</v>
      </c>
      <c r="G36" s="9" t="s">
        <v>63</v>
      </c>
    </row>
    <row r="37" spans="1:8" x14ac:dyDescent="0.25">
      <c r="A37" t="s">
        <v>78</v>
      </c>
      <c r="G37" t="s">
        <v>85</v>
      </c>
    </row>
    <row r="38" spans="1:8" x14ac:dyDescent="0.25">
      <c r="A38" t="s">
        <v>79</v>
      </c>
      <c r="G38" t="s">
        <v>86</v>
      </c>
    </row>
    <row r="39" spans="1:8" x14ac:dyDescent="0.25">
      <c r="A39" t="s">
        <v>80</v>
      </c>
      <c r="G39" t="s">
        <v>87</v>
      </c>
    </row>
    <row r="40" spans="1:8" x14ac:dyDescent="0.25">
      <c r="G40" t="s">
        <v>88</v>
      </c>
    </row>
    <row r="41" spans="1:8" x14ac:dyDescent="0.25">
      <c r="A41" s="9" t="s">
        <v>81</v>
      </c>
      <c r="G41" t="s">
        <v>89</v>
      </c>
    </row>
    <row r="42" spans="1:8" x14ac:dyDescent="0.25">
      <c r="A42">
        <v>9352</v>
      </c>
      <c r="B42" t="s">
        <v>82</v>
      </c>
      <c r="G42" t="s">
        <v>90</v>
      </c>
    </row>
    <row r="43" spans="1:8" x14ac:dyDescent="0.25">
      <c r="A43">
        <v>9353</v>
      </c>
      <c r="B43" t="s">
        <v>83</v>
      </c>
    </row>
    <row r="44" spans="1:8" x14ac:dyDescent="0.25">
      <c r="A44">
        <v>9354</v>
      </c>
      <c r="B44" t="s">
        <v>84</v>
      </c>
    </row>
  </sheetData>
  <mergeCells count="1">
    <mergeCell ref="M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selection activeCell="F35" sqref="F35"/>
    </sheetView>
    <sheetView workbookViewId="1">
      <selection activeCell="K5" sqref="K5:S22"/>
    </sheetView>
  </sheetViews>
  <sheetFormatPr defaultRowHeight="15" x14ac:dyDescent="0.25"/>
  <cols>
    <col min="3" max="3" width="9.7109375" bestFit="1" customWidth="1"/>
    <col min="4" max="4" width="18.85546875" bestFit="1" customWidth="1"/>
    <col min="5" max="5" width="14.85546875" customWidth="1"/>
    <col min="6" max="6" width="10.5703125" bestFit="1" customWidth="1"/>
    <col min="7" max="7" width="14.7109375" bestFit="1" customWidth="1"/>
    <col min="16" max="16" width="9.140625" style="5"/>
    <col min="17" max="17" width="14.28515625" style="5" customWidth="1"/>
  </cols>
  <sheetData>
    <row r="1" spans="1:19" s="5" customFormat="1" x14ac:dyDescent="0.25">
      <c r="A1" s="5" t="s">
        <v>46</v>
      </c>
      <c r="C1" s="10">
        <v>41863</v>
      </c>
    </row>
    <row r="2" spans="1:19" x14ac:dyDescent="0.25">
      <c r="A2" t="s">
        <v>22</v>
      </c>
    </row>
    <row r="3" spans="1:19" s="5" customFormat="1" x14ac:dyDescent="0.25">
      <c r="A3" s="5" t="s">
        <v>28</v>
      </c>
    </row>
    <row r="4" spans="1:19" x14ac:dyDescent="0.25">
      <c r="A4" t="s">
        <v>23</v>
      </c>
      <c r="F4">
        <v>0.9</v>
      </c>
      <c r="G4" t="s">
        <v>3</v>
      </c>
    </row>
    <row r="5" spans="1:19" x14ac:dyDescent="0.25">
      <c r="A5" t="s">
        <v>29</v>
      </c>
      <c r="D5" s="5"/>
      <c r="E5" s="5"/>
      <c r="F5" s="5" t="s">
        <v>21</v>
      </c>
      <c r="K5" s="17"/>
      <c r="L5" s="37" t="s">
        <v>48</v>
      </c>
      <c r="M5" s="37"/>
      <c r="N5" s="37"/>
      <c r="O5" s="37"/>
      <c r="P5" s="30"/>
      <c r="Q5" s="30"/>
      <c r="R5" s="34"/>
      <c r="S5" s="33"/>
    </row>
    <row r="6" spans="1:19" ht="45" x14ac:dyDescent="0.25">
      <c r="A6" t="s">
        <v>24</v>
      </c>
      <c r="B6" t="s">
        <v>7</v>
      </c>
      <c r="C6" t="s">
        <v>27</v>
      </c>
      <c r="D6" s="5" t="s">
        <v>18</v>
      </c>
      <c r="E6" s="7" t="s">
        <v>12</v>
      </c>
      <c r="F6" s="5" t="s">
        <v>11</v>
      </c>
      <c r="G6" t="s">
        <v>25</v>
      </c>
      <c r="K6" s="24" t="s">
        <v>47</v>
      </c>
      <c r="L6" s="27" t="s">
        <v>49</v>
      </c>
      <c r="M6" s="27" t="s">
        <v>50</v>
      </c>
      <c r="N6" s="27" t="s">
        <v>51</v>
      </c>
      <c r="O6" s="25" t="s">
        <v>52</v>
      </c>
      <c r="P6" s="25" t="s">
        <v>71</v>
      </c>
      <c r="Q6" s="25" t="s">
        <v>72</v>
      </c>
      <c r="R6" s="27" t="s">
        <v>19</v>
      </c>
      <c r="S6" s="20"/>
    </row>
    <row r="7" spans="1:19" s="14" customFormat="1" x14ac:dyDescent="0.25">
      <c r="D7" s="14">
        <v>0</v>
      </c>
      <c r="E7" s="15"/>
      <c r="F7" s="14">
        <v>0</v>
      </c>
      <c r="K7" s="24"/>
      <c r="L7" s="27"/>
      <c r="M7" s="27"/>
      <c r="N7" s="27"/>
      <c r="O7" s="25"/>
      <c r="P7" s="25"/>
      <c r="Q7" s="25"/>
      <c r="R7" s="27"/>
      <c r="S7" s="20"/>
    </row>
    <row r="8" spans="1:19" x14ac:dyDescent="0.25">
      <c r="A8">
        <v>1</v>
      </c>
      <c r="B8">
        <v>3.4</v>
      </c>
      <c r="C8">
        <f>B8+$F$4</f>
        <v>4.3</v>
      </c>
      <c r="D8">
        <f>C8*-1</f>
        <v>-4.3</v>
      </c>
      <c r="F8" s="8">
        <v>8</v>
      </c>
      <c r="G8" t="s">
        <v>26</v>
      </c>
      <c r="K8" s="24" t="s">
        <v>53</v>
      </c>
      <c r="L8" s="27">
        <v>9.16</v>
      </c>
      <c r="M8" s="27">
        <v>11.35</v>
      </c>
      <c r="N8" s="27">
        <v>6.98</v>
      </c>
      <c r="O8" s="27">
        <v>0</v>
      </c>
      <c r="P8" s="27">
        <f>100*(M8-N8)</f>
        <v>436.99999999999994</v>
      </c>
      <c r="Q8" s="27"/>
      <c r="R8" s="27"/>
      <c r="S8" s="20"/>
    </row>
    <row r="9" spans="1:19" x14ac:dyDescent="0.25">
      <c r="A9">
        <f>1+A8</f>
        <v>2</v>
      </c>
      <c r="B9">
        <v>4.0999999999999996</v>
      </c>
      <c r="C9" s="5">
        <f t="shared" ref="C9:C34" si="0">B9+$F$4</f>
        <v>5</v>
      </c>
      <c r="D9" s="5">
        <f t="shared" ref="D9:D34" si="1">C9*-1</f>
        <v>-5</v>
      </c>
      <c r="E9" s="1">
        <v>6.1567274203300002</v>
      </c>
      <c r="F9" s="1">
        <f t="shared" ref="F9:F34" si="2">F8+E9</f>
        <v>14.15672742033</v>
      </c>
      <c r="K9" s="24" t="s">
        <v>54</v>
      </c>
      <c r="L9" s="27">
        <v>9.1999999999999993</v>
      </c>
      <c r="M9" s="27">
        <v>9.31</v>
      </c>
      <c r="N9" s="27">
        <v>9.0500000000000007</v>
      </c>
      <c r="O9" s="27">
        <v>0</v>
      </c>
      <c r="P9" s="27">
        <f t="shared" ref="P9:P14" si="3">100*(M9-N9)</f>
        <v>25.999999999999979</v>
      </c>
      <c r="Q9" s="27">
        <f t="shared" ref="Q9:Q11" si="4">P9*SIN(O9)</f>
        <v>0</v>
      </c>
      <c r="R9" s="27" t="s">
        <v>60</v>
      </c>
      <c r="S9" s="20"/>
    </row>
    <row r="10" spans="1:19" x14ac:dyDescent="0.25">
      <c r="A10" s="5">
        <f t="shared" ref="A10:A34" si="5">1+A9</f>
        <v>3</v>
      </c>
      <c r="B10">
        <v>4</v>
      </c>
      <c r="C10" s="5">
        <f t="shared" si="0"/>
        <v>4.9000000000000004</v>
      </c>
      <c r="D10" s="5">
        <f t="shared" si="1"/>
        <v>-4.9000000000000004</v>
      </c>
      <c r="E10" s="1">
        <v>10.6117306468</v>
      </c>
      <c r="F10" s="1">
        <f t="shared" si="2"/>
        <v>24.768458067129998</v>
      </c>
      <c r="K10" s="24" t="s">
        <v>55</v>
      </c>
      <c r="L10" s="27">
        <v>7.94</v>
      </c>
      <c r="M10" s="27">
        <v>8.0500000000000007</v>
      </c>
      <c r="N10" s="27">
        <v>7.82</v>
      </c>
      <c r="O10" s="27">
        <v>0</v>
      </c>
      <c r="P10" s="27">
        <f t="shared" si="3"/>
        <v>23.000000000000043</v>
      </c>
      <c r="Q10" s="27">
        <f t="shared" si="4"/>
        <v>0</v>
      </c>
      <c r="R10" s="27"/>
      <c r="S10" s="20"/>
    </row>
    <row r="11" spans="1:19" x14ac:dyDescent="0.25">
      <c r="A11" s="5">
        <f t="shared" si="5"/>
        <v>4</v>
      </c>
      <c r="B11">
        <v>4.4000000000000004</v>
      </c>
      <c r="C11" s="5">
        <f t="shared" si="0"/>
        <v>5.3000000000000007</v>
      </c>
      <c r="D11" s="5">
        <f t="shared" si="1"/>
        <v>-5.3000000000000007</v>
      </c>
      <c r="E11" s="1">
        <v>17.326438205199999</v>
      </c>
      <c r="F11" s="1">
        <f t="shared" si="2"/>
        <v>42.094896272329997</v>
      </c>
      <c r="K11" s="24" t="s">
        <v>56</v>
      </c>
      <c r="L11" s="27">
        <v>6.34</v>
      </c>
      <c r="M11" s="27">
        <v>6.4</v>
      </c>
      <c r="N11" s="27">
        <v>6.3</v>
      </c>
      <c r="O11" s="27">
        <v>0</v>
      </c>
      <c r="P11" s="27">
        <f t="shared" si="3"/>
        <v>10.000000000000053</v>
      </c>
      <c r="Q11" s="27">
        <f t="shared" si="4"/>
        <v>0</v>
      </c>
      <c r="R11" s="27"/>
      <c r="S11" s="20"/>
    </row>
    <row r="12" spans="1:19" x14ac:dyDescent="0.25">
      <c r="A12" s="5">
        <f t="shared" si="5"/>
        <v>5</v>
      </c>
      <c r="B12">
        <v>5.7</v>
      </c>
      <c r="C12" s="5">
        <f t="shared" si="0"/>
        <v>6.6000000000000005</v>
      </c>
      <c r="D12" s="5">
        <f t="shared" si="1"/>
        <v>-6.6000000000000005</v>
      </c>
      <c r="E12" s="1">
        <v>22.9957582806</v>
      </c>
      <c r="F12" s="1">
        <f t="shared" si="2"/>
        <v>65.090654552930005</v>
      </c>
      <c r="K12" s="24" t="s">
        <v>57</v>
      </c>
      <c r="L12" s="27">
        <v>1.29</v>
      </c>
      <c r="M12" s="27">
        <v>1.35</v>
      </c>
      <c r="N12" s="27">
        <v>1.23</v>
      </c>
      <c r="O12" s="27">
        <v>180</v>
      </c>
      <c r="P12" s="27">
        <f t="shared" si="3"/>
        <v>12.000000000000011</v>
      </c>
      <c r="Q12" s="27">
        <f>P12*SIN(O12*PI()/180)</f>
        <v>1.4701781458903454E-15</v>
      </c>
      <c r="R12" s="27" t="s">
        <v>61</v>
      </c>
      <c r="S12" s="20"/>
    </row>
    <row r="13" spans="1:19" x14ac:dyDescent="0.25">
      <c r="A13" s="5">
        <f t="shared" si="5"/>
        <v>6</v>
      </c>
      <c r="B13">
        <v>6.6</v>
      </c>
      <c r="C13" s="5">
        <f t="shared" si="0"/>
        <v>7.5</v>
      </c>
      <c r="D13" s="5">
        <f t="shared" si="1"/>
        <v>-7.5</v>
      </c>
      <c r="E13" s="1">
        <v>15.792692176099999</v>
      </c>
      <c r="F13" s="1">
        <f t="shared" si="2"/>
        <v>80.883346729030009</v>
      </c>
      <c r="K13" s="24" t="s">
        <v>58</v>
      </c>
      <c r="L13" s="27">
        <v>9.02</v>
      </c>
      <c r="M13" s="27">
        <v>9.9499999999999993</v>
      </c>
      <c r="N13" s="27">
        <v>8.14</v>
      </c>
      <c r="O13" s="27">
        <v>288</v>
      </c>
      <c r="P13" s="27">
        <f t="shared" si="3"/>
        <v>180.99999999999989</v>
      </c>
      <c r="Q13" s="27">
        <f t="shared" ref="Q13:Q14" si="6">P13*SIN(O13*PI()/180)</f>
        <v>-172.1412294494227</v>
      </c>
      <c r="R13" s="27"/>
      <c r="S13" s="20"/>
    </row>
    <row r="14" spans="1:19" x14ac:dyDescent="0.25">
      <c r="A14" s="5">
        <f t="shared" si="5"/>
        <v>7</v>
      </c>
      <c r="B14">
        <v>7.7</v>
      </c>
      <c r="C14" s="5">
        <f t="shared" si="0"/>
        <v>8.6</v>
      </c>
      <c r="D14" s="5">
        <f t="shared" si="1"/>
        <v>-8.6</v>
      </c>
      <c r="E14" s="1">
        <v>17.544023205199998</v>
      </c>
      <c r="F14" s="1">
        <f t="shared" si="2"/>
        <v>98.427369934230001</v>
      </c>
      <c r="K14" s="24" t="s">
        <v>59</v>
      </c>
      <c r="L14" s="27">
        <v>9.23</v>
      </c>
      <c r="M14" s="27">
        <v>10.32</v>
      </c>
      <c r="N14" s="27">
        <v>8.15</v>
      </c>
      <c r="O14" s="27">
        <v>96</v>
      </c>
      <c r="P14" s="27">
        <f t="shared" si="3"/>
        <v>217</v>
      </c>
      <c r="Q14" s="27">
        <f t="shared" si="6"/>
        <v>215.81125129491534</v>
      </c>
      <c r="R14" s="27"/>
      <c r="S14" s="20"/>
    </row>
    <row r="15" spans="1:19" x14ac:dyDescent="0.25">
      <c r="A15" s="5">
        <f t="shared" si="5"/>
        <v>8</v>
      </c>
      <c r="B15">
        <v>7.9</v>
      </c>
      <c r="C15" s="5">
        <f t="shared" si="0"/>
        <v>8.8000000000000007</v>
      </c>
      <c r="D15" s="5">
        <f t="shared" si="1"/>
        <v>-8.8000000000000007</v>
      </c>
      <c r="E15" s="1">
        <v>15.202191429799999</v>
      </c>
      <c r="F15" s="1">
        <f t="shared" si="2"/>
        <v>113.62956136403</v>
      </c>
      <c r="K15" s="24"/>
      <c r="L15" s="27"/>
      <c r="M15" s="27"/>
      <c r="N15" s="27"/>
      <c r="O15" s="27"/>
      <c r="P15" s="27"/>
      <c r="Q15" s="27"/>
      <c r="R15" s="27"/>
      <c r="S15" s="20"/>
    </row>
    <row r="16" spans="1:19" x14ac:dyDescent="0.25">
      <c r="A16" s="5">
        <f t="shared" si="5"/>
        <v>9</v>
      </c>
      <c r="B16">
        <v>7.7</v>
      </c>
      <c r="C16" s="5">
        <f t="shared" si="0"/>
        <v>8.6</v>
      </c>
      <c r="D16" s="5">
        <f t="shared" si="1"/>
        <v>-8.6</v>
      </c>
      <c r="E16" s="1">
        <v>14.820743048000001</v>
      </c>
      <c r="F16" s="1">
        <f t="shared" si="2"/>
        <v>128.45030441202999</v>
      </c>
      <c r="K16" s="19" t="s">
        <v>73</v>
      </c>
      <c r="L16" s="27"/>
      <c r="M16" s="27"/>
      <c r="N16" s="27"/>
      <c r="O16" s="27"/>
      <c r="P16" s="27"/>
      <c r="Q16" s="27"/>
      <c r="R16" s="27"/>
      <c r="S16" s="20"/>
    </row>
    <row r="17" spans="1:19" x14ac:dyDescent="0.25">
      <c r="A17" s="5">
        <f t="shared" si="5"/>
        <v>10</v>
      </c>
      <c r="B17">
        <v>8.1</v>
      </c>
      <c r="C17" s="5">
        <f t="shared" si="0"/>
        <v>9</v>
      </c>
      <c r="D17" s="5">
        <f t="shared" si="1"/>
        <v>-9</v>
      </c>
      <c r="E17" s="1">
        <v>12.813302179900001</v>
      </c>
      <c r="F17" s="1">
        <f t="shared" si="2"/>
        <v>141.26360659193</v>
      </c>
      <c r="K17" s="24" t="s">
        <v>74</v>
      </c>
      <c r="L17" s="27"/>
      <c r="M17" s="27"/>
      <c r="N17" s="27"/>
      <c r="O17" s="27"/>
      <c r="P17" s="27"/>
      <c r="Q17" s="27"/>
      <c r="R17" s="27"/>
      <c r="S17" s="20"/>
    </row>
    <row r="18" spans="1:19" x14ac:dyDescent="0.25">
      <c r="A18" s="5">
        <f t="shared" si="5"/>
        <v>11</v>
      </c>
      <c r="B18">
        <v>5.9</v>
      </c>
      <c r="C18" s="5">
        <f t="shared" si="0"/>
        <v>6.8000000000000007</v>
      </c>
      <c r="D18" s="5">
        <f t="shared" si="1"/>
        <v>-6.8000000000000007</v>
      </c>
      <c r="E18" s="1">
        <v>18.274125369299998</v>
      </c>
      <c r="F18" s="1">
        <f t="shared" si="2"/>
        <v>159.53773196123001</v>
      </c>
      <c r="K18" s="24" t="s">
        <v>75</v>
      </c>
      <c r="L18" s="27">
        <f>(L13-L14)/ (Q13-Q14)</f>
        <v>5.4130340808000027E-4</v>
      </c>
      <c r="M18" s="27" t="s">
        <v>76</v>
      </c>
      <c r="N18" s="27"/>
      <c r="O18" s="27"/>
      <c r="P18" s="27"/>
      <c r="Q18" s="27"/>
      <c r="R18" s="27"/>
      <c r="S18" s="20"/>
    </row>
    <row r="19" spans="1:19" x14ac:dyDescent="0.25">
      <c r="A19" s="5">
        <f t="shared" si="5"/>
        <v>12</v>
      </c>
      <c r="B19">
        <v>5.3</v>
      </c>
      <c r="C19" s="5">
        <f t="shared" si="0"/>
        <v>6.2</v>
      </c>
      <c r="D19" s="5">
        <f t="shared" si="1"/>
        <v>-6.2</v>
      </c>
      <c r="E19" s="1">
        <v>18.017030048199999</v>
      </c>
      <c r="F19" s="1">
        <f t="shared" si="2"/>
        <v>177.55476200943002</v>
      </c>
      <c r="K19" s="24"/>
      <c r="L19" s="27"/>
      <c r="M19" s="27"/>
      <c r="N19" s="27"/>
      <c r="O19" s="27"/>
      <c r="P19" s="27"/>
      <c r="Q19" s="27"/>
      <c r="R19" s="27"/>
      <c r="S19" s="20"/>
    </row>
    <row r="20" spans="1:19" x14ac:dyDescent="0.25">
      <c r="A20" s="5">
        <f t="shared" si="5"/>
        <v>13</v>
      </c>
      <c r="B20">
        <v>4.8</v>
      </c>
      <c r="C20" s="5">
        <f t="shared" si="0"/>
        <v>5.7</v>
      </c>
      <c r="D20" s="5">
        <f t="shared" si="1"/>
        <v>-5.7</v>
      </c>
      <c r="E20" s="1">
        <v>18.6387656932</v>
      </c>
      <c r="F20" s="1">
        <f t="shared" si="2"/>
        <v>196.19352770263004</v>
      </c>
      <c r="K20" s="24" t="s">
        <v>154</v>
      </c>
      <c r="L20" s="27" t="s">
        <v>155</v>
      </c>
      <c r="M20" s="27" t="s">
        <v>159</v>
      </c>
      <c r="N20" s="27"/>
      <c r="O20" s="27"/>
      <c r="P20" s="27"/>
      <c r="Q20" s="27"/>
      <c r="R20" s="27"/>
      <c r="S20" s="20"/>
    </row>
    <row r="21" spans="1:19" x14ac:dyDescent="0.25">
      <c r="A21" s="5">
        <f>1+A20</f>
        <v>14</v>
      </c>
      <c r="B21">
        <v>4.0999999999999996</v>
      </c>
      <c r="C21" s="5">
        <f t="shared" si="0"/>
        <v>5</v>
      </c>
      <c r="D21" s="5">
        <f t="shared" si="1"/>
        <v>-5</v>
      </c>
      <c r="E21" s="1">
        <v>15.5154904271</v>
      </c>
      <c r="F21" s="1">
        <f t="shared" si="2"/>
        <v>211.70901812973003</v>
      </c>
      <c r="K21" s="24">
        <v>0</v>
      </c>
      <c r="L21" s="27">
        <v>0</v>
      </c>
      <c r="M21" s="27"/>
      <c r="N21" s="27"/>
      <c r="O21" s="27"/>
      <c r="P21" s="27"/>
      <c r="Q21" s="27"/>
      <c r="R21" s="27"/>
      <c r="S21" s="20"/>
    </row>
    <row r="22" spans="1:19" x14ac:dyDescent="0.25">
      <c r="A22" s="5">
        <f t="shared" si="5"/>
        <v>15</v>
      </c>
      <c r="B22">
        <v>4.2</v>
      </c>
      <c r="C22" s="5">
        <f t="shared" si="0"/>
        <v>5.1000000000000005</v>
      </c>
      <c r="D22" s="5">
        <f t="shared" si="1"/>
        <v>-5.1000000000000005</v>
      </c>
      <c r="E22" s="1">
        <v>17.9909590802</v>
      </c>
      <c r="F22" s="1">
        <f t="shared" si="2"/>
        <v>229.69997720993001</v>
      </c>
      <c r="K22" s="23">
        <f>F34</f>
        <v>396.72561493773003</v>
      </c>
      <c r="L22" s="22">
        <v>0</v>
      </c>
      <c r="M22" s="22"/>
      <c r="N22" s="22"/>
      <c r="O22" s="22"/>
      <c r="P22" s="22"/>
      <c r="Q22" s="22"/>
      <c r="R22" s="22"/>
      <c r="S22" s="31"/>
    </row>
    <row r="23" spans="1:19" x14ac:dyDescent="0.25">
      <c r="A23" s="5">
        <f t="shared" si="5"/>
        <v>16</v>
      </c>
      <c r="B23">
        <v>4.3</v>
      </c>
      <c r="C23" s="5">
        <f t="shared" si="0"/>
        <v>5.2</v>
      </c>
      <c r="D23" s="5">
        <f t="shared" si="1"/>
        <v>-5.2</v>
      </c>
      <c r="E23" s="1">
        <v>18.705512951100001</v>
      </c>
      <c r="F23" s="1">
        <f t="shared" si="2"/>
        <v>248.40549016103</v>
      </c>
    </row>
    <row r="24" spans="1:19" x14ac:dyDescent="0.25">
      <c r="A24" s="5">
        <f t="shared" si="5"/>
        <v>17</v>
      </c>
      <c r="B24">
        <v>4.3</v>
      </c>
      <c r="C24" s="5">
        <f t="shared" si="0"/>
        <v>5.2</v>
      </c>
      <c r="D24" s="5">
        <f t="shared" si="1"/>
        <v>-5.2</v>
      </c>
      <c r="E24" s="1">
        <v>18.9113267436</v>
      </c>
      <c r="F24" s="1">
        <f t="shared" si="2"/>
        <v>267.31681690463</v>
      </c>
    </row>
    <row r="25" spans="1:19" x14ac:dyDescent="0.25">
      <c r="A25" s="5">
        <f t="shared" si="5"/>
        <v>18</v>
      </c>
      <c r="B25">
        <v>4.4000000000000004</v>
      </c>
      <c r="C25" s="5">
        <f t="shared" si="0"/>
        <v>5.3000000000000007</v>
      </c>
      <c r="D25" s="5">
        <f t="shared" si="1"/>
        <v>-5.3000000000000007</v>
      </c>
      <c r="E25" s="1">
        <v>14.061507065000001</v>
      </c>
      <c r="F25" s="1">
        <f t="shared" si="2"/>
        <v>281.37832396963</v>
      </c>
    </row>
    <row r="26" spans="1:19" x14ac:dyDescent="0.25">
      <c r="A26" s="5">
        <f t="shared" si="5"/>
        <v>19</v>
      </c>
      <c r="B26">
        <v>4.5999999999999996</v>
      </c>
      <c r="C26" s="5">
        <f t="shared" si="0"/>
        <v>5.5</v>
      </c>
      <c r="D26" s="5">
        <f t="shared" si="1"/>
        <v>-5.5</v>
      </c>
      <c r="E26" s="1">
        <v>17.049024771700001</v>
      </c>
      <c r="F26" s="1">
        <f t="shared" si="2"/>
        <v>298.42734874132998</v>
      </c>
    </row>
    <row r="27" spans="1:19" x14ac:dyDescent="0.25">
      <c r="A27" s="5">
        <f t="shared" si="5"/>
        <v>20</v>
      </c>
      <c r="B27">
        <v>5.6</v>
      </c>
      <c r="C27" s="5">
        <f t="shared" si="0"/>
        <v>6.5</v>
      </c>
      <c r="D27" s="5">
        <f t="shared" si="1"/>
        <v>-6.5</v>
      </c>
      <c r="E27" s="1">
        <v>15.415467076100001</v>
      </c>
      <c r="F27" s="1">
        <f t="shared" si="2"/>
        <v>313.84281581742999</v>
      </c>
    </row>
    <row r="28" spans="1:19" x14ac:dyDescent="0.25">
      <c r="A28" s="5">
        <f t="shared" si="5"/>
        <v>21</v>
      </c>
      <c r="B28">
        <v>6</v>
      </c>
      <c r="C28" s="5">
        <f t="shared" si="0"/>
        <v>6.9</v>
      </c>
      <c r="D28" s="5">
        <f t="shared" si="1"/>
        <v>-6.9</v>
      </c>
      <c r="E28" s="1">
        <v>15.5896822767</v>
      </c>
      <c r="F28" s="1">
        <f t="shared" si="2"/>
        <v>329.43249809412998</v>
      </c>
    </row>
    <row r="29" spans="1:19" x14ac:dyDescent="0.25">
      <c r="A29" s="5">
        <f t="shared" si="5"/>
        <v>22</v>
      </c>
      <c r="B29">
        <v>7</v>
      </c>
      <c r="C29" s="5">
        <f t="shared" si="0"/>
        <v>7.9</v>
      </c>
      <c r="D29" s="5">
        <f t="shared" si="1"/>
        <v>-7.9</v>
      </c>
      <c r="E29" s="1">
        <v>12.1087833803</v>
      </c>
      <c r="F29" s="1">
        <f t="shared" si="2"/>
        <v>341.54128147442998</v>
      </c>
    </row>
    <row r="30" spans="1:19" x14ac:dyDescent="0.25">
      <c r="A30" s="5">
        <f t="shared" si="5"/>
        <v>23</v>
      </c>
      <c r="B30">
        <v>6.7</v>
      </c>
      <c r="C30" s="5">
        <f t="shared" si="0"/>
        <v>7.6000000000000005</v>
      </c>
      <c r="D30" s="5">
        <f t="shared" si="1"/>
        <v>-7.6000000000000005</v>
      </c>
      <c r="E30" s="1">
        <v>14.7989516382</v>
      </c>
      <c r="F30" s="1">
        <f t="shared" si="2"/>
        <v>356.34023311262996</v>
      </c>
    </row>
    <row r="31" spans="1:19" x14ac:dyDescent="0.25">
      <c r="A31" s="5">
        <f t="shared" si="5"/>
        <v>24</v>
      </c>
      <c r="B31">
        <v>4.8</v>
      </c>
      <c r="C31" s="5">
        <f t="shared" si="0"/>
        <v>5.7</v>
      </c>
      <c r="D31" s="5">
        <f t="shared" si="1"/>
        <v>-5.7</v>
      </c>
      <c r="E31" s="1">
        <v>10.4322895947</v>
      </c>
      <c r="F31" s="1">
        <f t="shared" si="2"/>
        <v>366.77252270732998</v>
      </c>
    </row>
    <row r="32" spans="1:19" x14ac:dyDescent="0.25">
      <c r="A32" s="5">
        <f t="shared" si="5"/>
        <v>25</v>
      </c>
      <c r="B32">
        <v>4.0999999999999996</v>
      </c>
      <c r="C32" s="5">
        <f t="shared" si="0"/>
        <v>5</v>
      </c>
      <c r="D32" s="5">
        <f t="shared" si="1"/>
        <v>-5</v>
      </c>
      <c r="E32" s="1">
        <v>14.141445365599999</v>
      </c>
      <c r="F32" s="1">
        <f t="shared" si="2"/>
        <v>380.91396807293</v>
      </c>
    </row>
    <row r="33" spans="1:7" x14ac:dyDescent="0.25">
      <c r="A33" s="5">
        <f t="shared" si="5"/>
        <v>26</v>
      </c>
      <c r="B33">
        <v>3.2</v>
      </c>
      <c r="C33" s="5">
        <f t="shared" si="0"/>
        <v>4.1000000000000005</v>
      </c>
      <c r="D33" s="5">
        <f t="shared" si="1"/>
        <v>-4.1000000000000005</v>
      </c>
      <c r="E33" s="1">
        <v>8.4909640392799997</v>
      </c>
      <c r="F33" s="1">
        <f t="shared" si="2"/>
        <v>389.40493211221002</v>
      </c>
    </row>
    <row r="34" spans="1:7" x14ac:dyDescent="0.25">
      <c r="A34" s="5">
        <f t="shared" si="5"/>
        <v>27</v>
      </c>
      <c r="B34">
        <v>2.7</v>
      </c>
      <c r="C34" s="5">
        <f t="shared" si="0"/>
        <v>3.6</v>
      </c>
      <c r="D34" s="5">
        <f t="shared" si="1"/>
        <v>-3.6</v>
      </c>
      <c r="E34" s="1">
        <v>7.3206828255199996</v>
      </c>
      <c r="F34" s="1">
        <f t="shared" si="2"/>
        <v>396.72561493773003</v>
      </c>
    </row>
    <row r="35" spans="1:7" x14ac:dyDescent="0.25">
      <c r="D35">
        <v>0</v>
      </c>
      <c r="F35" s="2">
        <f>F34</f>
        <v>396.72561493773003</v>
      </c>
    </row>
    <row r="36" spans="1:7" s="5" customFormat="1" x14ac:dyDescent="0.25">
      <c r="A36" s="9" t="s">
        <v>40</v>
      </c>
    </row>
    <row r="37" spans="1:7" s="5" customFormat="1" x14ac:dyDescent="0.25">
      <c r="A37" s="9" t="s">
        <v>62</v>
      </c>
      <c r="G37" s="9" t="s">
        <v>63</v>
      </c>
    </row>
    <row r="38" spans="1:7" x14ac:dyDescent="0.25">
      <c r="A38" t="s">
        <v>30</v>
      </c>
      <c r="G38" t="s">
        <v>64</v>
      </c>
    </row>
    <row r="39" spans="1:7" x14ac:dyDescent="0.25">
      <c r="A39" t="s">
        <v>31</v>
      </c>
      <c r="G39" t="s">
        <v>65</v>
      </c>
    </row>
    <row r="40" spans="1:7" x14ac:dyDescent="0.25">
      <c r="A40" t="s">
        <v>32</v>
      </c>
      <c r="G40" t="s">
        <v>66</v>
      </c>
    </row>
    <row r="41" spans="1:7" x14ac:dyDescent="0.25">
      <c r="A41" t="s">
        <v>33</v>
      </c>
      <c r="G41" t="s">
        <v>67</v>
      </c>
    </row>
    <row r="42" spans="1:7" x14ac:dyDescent="0.25">
      <c r="A42" t="s">
        <v>34</v>
      </c>
      <c r="G42" t="s">
        <v>68</v>
      </c>
    </row>
    <row r="43" spans="1:7" x14ac:dyDescent="0.25">
      <c r="A43" t="s">
        <v>35</v>
      </c>
      <c r="G43" t="s">
        <v>69</v>
      </c>
    </row>
    <row r="44" spans="1:7" x14ac:dyDescent="0.25">
      <c r="A44" t="s">
        <v>36</v>
      </c>
      <c r="G44" t="s">
        <v>70</v>
      </c>
    </row>
    <row r="45" spans="1:7" x14ac:dyDescent="0.25">
      <c r="A45" t="s">
        <v>37</v>
      </c>
    </row>
    <row r="46" spans="1:7" x14ac:dyDescent="0.25">
      <c r="A46" t="s">
        <v>38</v>
      </c>
    </row>
    <row r="47" spans="1:7" x14ac:dyDescent="0.25">
      <c r="A47" t="s">
        <v>39</v>
      </c>
    </row>
    <row r="49" spans="1:3" x14ac:dyDescent="0.25">
      <c r="A49" s="9" t="s">
        <v>45</v>
      </c>
    </row>
    <row r="50" spans="1:3" x14ac:dyDescent="0.25">
      <c r="A50" s="5"/>
      <c r="B50" s="5">
        <v>9443</v>
      </c>
      <c r="C50" s="5" t="s">
        <v>41</v>
      </c>
    </row>
    <row r="51" spans="1:3" x14ac:dyDescent="0.25">
      <c r="B51">
        <v>9444</v>
      </c>
      <c r="C51" t="s">
        <v>42</v>
      </c>
    </row>
    <row r="52" spans="1:3" x14ac:dyDescent="0.25">
      <c r="B52">
        <v>9445</v>
      </c>
      <c r="C52" t="s">
        <v>43</v>
      </c>
    </row>
    <row r="53" spans="1:3" x14ac:dyDescent="0.25">
      <c r="B53">
        <v>9446</v>
      </c>
      <c r="C53" t="s">
        <v>44</v>
      </c>
    </row>
  </sheetData>
  <mergeCells count="1">
    <mergeCell ref="L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16" workbookViewId="0">
      <selection activeCell="E23" sqref="E23"/>
    </sheetView>
    <sheetView zoomScaleNormal="100" workbookViewId="1">
      <selection activeCell="J6" sqref="J6:Q20"/>
    </sheetView>
  </sheetViews>
  <sheetFormatPr defaultRowHeight="15" x14ac:dyDescent="0.25"/>
  <cols>
    <col min="3" max="3" width="9.7109375" bestFit="1" customWidth="1"/>
    <col min="5" max="5" width="14.7109375" bestFit="1" customWidth="1"/>
    <col min="6" max="6" width="14.7109375" style="14" customWidth="1"/>
    <col min="7" max="7" width="15.42578125" customWidth="1"/>
    <col min="10" max="10" width="15.7109375" bestFit="1" customWidth="1"/>
  </cols>
  <sheetData>
    <row r="1" spans="1:17" x14ac:dyDescent="0.25">
      <c r="A1" t="s">
        <v>121</v>
      </c>
      <c r="C1" s="10">
        <v>41865</v>
      </c>
    </row>
    <row r="2" spans="1:17" s="5" customFormat="1" x14ac:dyDescent="0.25">
      <c r="A2" s="5" t="s">
        <v>123</v>
      </c>
      <c r="C2" s="10"/>
      <c r="F2" s="14"/>
    </row>
    <row r="3" spans="1:17" x14ac:dyDescent="0.25">
      <c r="A3" t="s">
        <v>122</v>
      </c>
    </row>
    <row r="4" spans="1:17" x14ac:dyDescent="0.25">
      <c r="A4" s="5" t="s">
        <v>23</v>
      </c>
      <c r="B4" s="5"/>
      <c r="C4" s="5"/>
      <c r="D4" s="5"/>
      <c r="E4" s="5"/>
      <c r="G4" s="5">
        <v>0.9</v>
      </c>
    </row>
    <row r="5" spans="1:17" x14ac:dyDescent="0.25">
      <c r="A5" t="s">
        <v>134</v>
      </c>
    </row>
    <row r="6" spans="1:17" ht="60" x14ac:dyDescent="0.25">
      <c r="A6" s="5" t="s">
        <v>24</v>
      </c>
      <c r="B6" s="5" t="s">
        <v>7</v>
      </c>
      <c r="C6" s="5" t="s">
        <v>27</v>
      </c>
      <c r="D6" s="5" t="s">
        <v>18</v>
      </c>
      <c r="E6" s="7" t="s">
        <v>133</v>
      </c>
      <c r="F6" s="7" t="s">
        <v>25</v>
      </c>
      <c r="G6" s="7" t="s">
        <v>126</v>
      </c>
      <c r="J6" s="17"/>
      <c r="K6" s="37" t="s">
        <v>48</v>
      </c>
      <c r="L6" s="37"/>
      <c r="M6" s="37"/>
      <c r="N6" s="37"/>
      <c r="O6" s="30"/>
      <c r="P6" s="30"/>
      <c r="Q6" s="33"/>
    </row>
    <row r="7" spans="1:17" s="13" customFormat="1" ht="90" x14ac:dyDescent="0.25">
      <c r="A7" s="13" t="s">
        <v>132</v>
      </c>
      <c r="C7" s="13">
        <v>0</v>
      </c>
      <c r="D7" s="13">
        <v>0</v>
      </c>
      <c r="E7" s="7"/>
      <c r="F7" s="15" t="s">
        <v>131</v>
      </c>
      <c r="G7" s="7">
        <v>0</v>
      </c>
      <c r="J7" s="24" t="s">
        <v>47</v>
      </c>
      <c r="K7" s="27" t="s">
        <v>49</v>
      </c>
      <c r="L7" s="27" t="s">
        <v>50</v>
      </c>
      <c r="M7" s="27" t="s">
        <v>51</v>
      </c>
      <c r="N7" s="25" t="s">
        <v>52</v>
      </c>
      <c r="O7" s="25" t="s">
        <v>71</v>
      </c>
      <c r="P7" s="25" t="s">
        <v>72</v>
      </c>
      <c r="Q7" s="20" t="s">
        <v>19</v>
      </c>
    </row>
    <row r="8" spans="1:17" x14ac:dyDescent="0.25">
      <c r="A8">
        <v>8</v>
      </c>
      <c r="B8">
        <v>3.1</v>
      </c>
      <c r="C8">
        <f>B8+$G$4</f>
        <v>4</v>
      </c>
      <c r="D8">
        <f>C8*-1</f>
        <v>-4</v>
      </c>
      <c r="F8" t="s">
        <v>129</v>
      </c>
      <c r="G8">
        <v>8</v>
      </c>
      <c r="J8" s="24" t="s">
        <v>54</v>
      </c>
      <c r="K8" s="27">
        <v>11.85</v>
      </c>
      <c r="L8" s="27"/>
      <c r="M8" s="27"/>
      <c r="N8" s="27">
        <v>0</v>
      </c>
      <c r="O8" s="27"/>
      <c r="P8" s="27"/>
      <c r="Q8" s="20"/>
    </row>
    <row r="9" spans="1:17" x14ac:dyDescent="0.25">
      <c r="A9">
        <f>1+A8</f>
        <v>9</v>
      </c>
      <c r="B9">
        <v>3</v>
      </c>
      <c r="C9" s="5">
        <f t="shared" ref="C9:C45" si="0">B9+$G$4</f>
        <v>3.9</v>
      </c>
      <c r="D9" s="5">
        <f t="shared" ref="D9:D45" si="1">C9*-1</f>
        <v>-3.9</v>
      </c>
      <c r="E9" s="6">
        <v>6.2165182943500001</v>
      </c>
      <c r="F9"/>
      <c r="G9" s="6">
        <f t="shared" ref="G9:G36" si="2">G8+E9</f>
        <v>14.216518294349999</v>
      </c>
      <c r="J9" s="24" t="s">
        <v>53</v>
      </c>
      <c r="K9" s="27">
        <v>11.85</v>
      </c>
      <c r="L9" s="27">
        <v>11.94</v>
      </c>
      <c r="M9" s="27">
        <v>11.75</v>
      </c>
      <c r="N9" s="27">
        <v>0</v>
      </c>
      <c r="O9" s="27">
        <f>100*(L9-M9)</f>
        <v>18.99999999999995</v>
      </c>
      <c r="P9" s="27">
        <f>O9</f>
        <v>18.99999999999995</v>
      </c>
      <c r="Q9" s="20"/>
    </row>
    <row r="10" spans="1:17" x14ac:dyDescent="0.25">
      <c r="A10" s="5">
        <f t="shared" ref="A10:A45" si="3">1+A9</f>
        <v>10</v>
      </c>
      <c r="B10">
        <v>2.9</v>
      </c>
      <c r="C10" s="5">
        <f t="shared" si="0"/>
        <v>3.8</v>
      </c>
      <c r="D10" s="5">
        <f t="shared" si="1"/>
        <v>-3.8</v>
      </c>
      <c r="E10" s="6">
        <v>15.438123840799999</v>
      </c>
      <c r="F10"/>
      <c r="G10" s="6">
        <f t="shared" si="2"/>
        <v>29.654642135149999</v>
      </c>
      <c r="J10" s="24" t="s">
        <v>135</v>
      </c>
      <c r="K10" s="27">
        <v>8.5299999999999994</v>
      </c>
      <c r="L10" s="27">
        <v>8.59</v>
      </c>
      <c r="M10" s="27">
        <v>8.49</v>
      </c>
      <c r="N10" s="27">
        <v>0</v>
      </c>
      <c r="O10" s="27">
        <f t="shared" ref="O10:O13" si="4">100*(L10-M10)</f>
        <v>9.9999999999999645</v>
      </c>
      <c r="P10" s="27">
        <f t="shared" ref="P10:P11" si="5">O10</f>
        <v>9.9999999999999645</v>
      </c>
      <c r="Q10" s="20"/>
    </row>
    <row r="11" spans="1:17" x14ac:dyDescent="0.25">
      <c r="A11" s="5">
        <f t="shared" si="3"/>
        <v>11</v>
      </c>
      <c r="B11">
        <v>3.5</v>
      </c>
      <c r="C11" s="5">
        <f t="shared" si="0"/>
        <v>4.4000000000000004</v>
      </c>
      <c r="D11" s="5">
        <f t="shared" si="1"/>
        <v>-4.4000000000000004</v>
      </c>
      <c r="E11" s="6">
        <v>20.4013352439</v>
      </c>
      <c r="F11"/>
      <c r="G11" s="6">
        <f t="shared" si="2"/>
        <v>50.055977379049999</v>
      </c>
      <c r="J11" s="24" t="s">
        <v>136</v>
      </c>
      <c r="K11" s="27">
        <v>4.55</v>
      </c>
      <c r="L11" s="27">
        <v>4.5999999999999996</v>
      </c>
      <c r="M11" s="27">
        <v>4.5</v>
      </c>
      <c r="N11" s="27">
        <v>0</v>
      </c>
      <c r="O11" s="27">
        <f t="shared" si="4"/>
        <v>9.9999999999999645</v>
      </c>
      <c r="P11" s="27">
        <f t="shared" si="5"/>
        <v>9.9999999999999645</v>
      </c>
      <c r="Q11" s="20"/>
    </row>
    <row r="12" spans="1:17" x14ac:dyDescent="0.25">
      <c r="A12" s="5">
        <f t="shared" si="3"/>
        <v>12</v>
      </c>
      <c r="B12">
        <v>3.4</v>
      </c>
      <c r="C12" s="5">
        <f t="shared" si="0"/>
        <v>4.3</v>
      </c>
      <c r="D12" s="5">
        <f t="shared" si="1"/>
        <v>-4.3</v>
      </c>
      <c r="E12" s="6">
        <v>20.473680593499999</v>
      </c>
      <c r="F12"/>
      <c r="G12" s="6">
        <f t="shared" si="2"/>
        <v>70.529657972549998</v>
      </c>
      <c r="J12" s="24" t="s">
        <v>137</v>
      </c>
      <c r="K12" s="27">
        <v>11.42</v>
      </c>
      <c r="L12" s="27">
        <v>12.43</v>
      </c>
      <c r="M12" s="27">
        <v>10.4</v>
      </c>
      <c r="N12" s="27">
        <v>94</v>
      </c>
      <c r="O12" s="27">
        <f t="shared" si="4"/>
        <v>202.99999999999994</v>
      </c>
      <c r="P12" s="27">
        <f>O12*SIN(N12*PI()/180)</f>
        <v>202.50550220274425</v>
      </c>
      <c r="Q12" s="20"/>
    </row>
    <row r="13" spans="1:17" x14ac:dyDescent="0.25">
      <c r="A13" s="5">
        <f t="shared" si="3"/>
        <v>13</v>
      </c>
      <c r="B13">
        <v>2.4</v>
      </c>
      <c r="C13" s="5">
        <f t="shared" si="0"/>
        <v>3.3</v>
      </c>
      <c r="D13" s="5">
        <f t="shared" si="1"/>
        <v>-3.3</v>
      </c>
      <c r="E13" s="6">
        <v>16.059741053100002</v>
      </c>
      <c r="F13"/>
      <c r="G13" s="6">
        <f t="shared" si="2"/>
        <v>86.589399025649996</v>
      </c>
      <c r="J13" s="24" t="s">
        <v>138</v>
      </c>
      <c r="K13" s="27">
        <v>12.25</v>
      </c>
      <c r="L13" s="27">
        <v>13.31</v>
      </c>
      <c r="M13" s="27">
        <v>11.2</v>
      </c>
      <c r="N13" s="27">
        <v>290</v>
      </c>
      <c r="O13" s="27">
        <f t="shared" si="4"/>
        <v>211.00000000000011</v>
      </c>
      <c r="P13" s="27">
        <f>O13*SIN(N13*PI()/180)</f>
        <v>-198.27514298582682</v>
      </c>
      <c r="Q13" s="20"/>
    </row>
    <row r="14" spans="1:17" x14ac:dyDescent="0.25">
      <c r="A14" s="5">
        <f t="shared" si="3"/>
        <v>14</v>
      </c>
      <c r="B14">
        <v>2.2999999999999998</v>
      </c>
      <c r="C14" s="5">
        <f t="shared" si="0"/>
        <v>3.1999999999999997</v>
      </c>
      <c r="D14" s="5">
        <f t="shared" si="1"/>
        <v>-3.1999999999999997</v>
      </c>
      <c r="E14" s="6">
        <v>17.244052418700001</v>
      </c>
      <c r="F14"/>
      <c r="G14" s="6">
        <f t="shared" si="2"/>
        <v>103.83345144435</v>
      </c>
      <c r="J14" s="24"/>
      <c r="K14" s="27"/>
      <c r="L14" s="27"/>
      <c r="M14" s="27"/>
      <c r="N14" s="27"/>
      <c r="O14" s="27"/>
      <c r="P14" s="27"/>
      <c r="Q14" s="20"/>
    </row>
    <row r="15" spans="1:17" x14ac:dyDescent="0.25">
      <c r="A15" s="5">
        <f t="shared" si="3"/>
        <v>15</v>
      </c>
      <c r="B15">
        <v>3.8</v>
      </c>
      <c r="C15" s="5">
        <f t="shared" si="0"/>
        <v>4.7</v>
      </c>
      <c r="D15" s="5">
        <f t="shared" si="1"/>
        <v>-4.7</v>
      </c>
      <c r="E15" s="6">
        <v>17.461332945100001</v>
      </c>
      <c r="F15"/>
      <c r="G15" s="6">
        <f t="shared" si="2"/>
        <v>121.29478438945</v>
      </c>
      <c r="J15" s="19" t="s">
        <v>73</v>
      </c>
      <c r="K15" s="27"/>
      <c r="L15" s="27"/>
      <c r="M15" s="27"/>
      <c r="N15" s="27"/>
      <c r="O15" s="27"/>
      <c r="P15" s="27"/>
      <c r="Q15" s="20"/>
    </row>
    <row r="16" spans="1:17" x14ac:dyDescent="0.25">
      <c r="A16" s="5">
        <f t="shared" si="3"/>
        <v>16</v>
      </c>
      <c r="B16">
        <v>3.5</v>
      </c>
      <c r="C16" s="5">
        <f t="shared" si="0"/>
        <v>4.4000000000000004</v>
      </c>
      <c r="D16" s="5">
        <f t="shared" si="1"/>
        <v>-4.4000000000000004</v>
      </c>
      <c r="E16" s="6">
        <v>13.3793724053</v>
      </c>
      <c r="F16"/>
      <c r="G16" s="6">
        <f t="shared" si="2"/>
        <v>134.67415679474999</v>
      </c>
      <c r="J16" s="24" t="s">
        <v>75</v>
      </c>
      <c r="K16" s="27">
        <f>-1*(K12-K13)/(P12-P13)</f>
        <v>2.0709582909361236E-3</v>
      </c>
      <c r="L16" s="27" t="s">
        <v>76</v>
      </c>
      <c r="M16" s="27"/>
      <c r="N16" s="27"/>
      <c r="O16" s="27"/>
      <c r="P16" s="27"/>
      <c r="Q16" s="20"/>
    </row>
    <row r="17" spans="1:17" x14ac:dyDescent="0.25">
      <c r="A17" s="5">
        <f t="shared" si="3"/>
        <v>17</v>
      </c>
      <c r="B17">
        <v>3.9</v>
      </c>
      <c r="C17" s="5">
        <f t="shared" si="0"/>
        <v>4.8</v>
      </c>
      <c r="D17" s="5">
        <f t="shared" si="1"/>
        <v>-4.8</v>
      </c>
      <c r="E17" s="6">
        <v>13.7560215677</v>
      </c>
      <c r="F17"/>
      <c r="G17" s="6">
        <f t="shared" si="2"/>
        <v>148.43017836244999</v>
      </c>
      <c r="J17" s="24"/>
      <c r="K17" s="27"/>
      <c r="L17" s="27"/>
      <c r="M17" s="27"/>
      <c r="N17" s="27"/>
      <c r="O17" s="27"/>
      <c r="P17" s="27"/>
      <c r="Q17" s="20"/>
    </row>
    <row r="18" spans="1:17" x14ac:dyDescent="0.25">
      <c r="A18" s="5">
        <f t="shared" si="3"/>
        <v>18</v>
      </c>
      <c r="B18">
        <v>3.8</v>
      </c>
      <c r="C18" s="5">
        <f t="shared" si="0"/>
        <v>4.7</v>
      </c>
      <c r="D18" s="5">
        <f t="shared" si="1"/>
        <v>-4.7</v>
      </c>
      <c r="E18" s="6">
        <v>14.189561362299999</v>
      </c>
      <c r="F18"/>
      <c r="G18" s="6">
        <f t="shared" si="2"/>
        <v>162.61973972474999</v>
      </c>
      <c r="J18" s="24" t="s">
        <v>154</v>
      </c>
      <c r="K18" s="27" t="s">
        <v>155</v>
      </c>
      <c r="L18" s="27" t="s">
        <v>156</v>
      </c>
      <c r="M18" s="27"/>
      <c r="N18" s="27"/>
      <c r="O18" s="27"/>
      <c r="P18" s="27"/>
      <c r="Q18" s="20"/>
    </row>
    <row r="19" spans="1:17" x14ac:dyDescent="0.25">
      <c r="A19" s="5">
        <f t="shared" si="3"/>
        <v>19</v>
      </c>
      <c r="B19">
        <v>3.6</v>
      </c>
      <c r="C19" s="5">
        <f t="shared" si="0"/>
        <v>4.5</v>
      </c>
      <c r="D19" s="5">
        <f t="shared" si="1"/>
        <v>-4.5</v>
      </c>
      <c r="E19" s="6">
        <v>13.9468328317</v>
      </c>
      <c r="F19"/>
      <c r="G19" s="6">
        <f t="shared" si="2"/>
        <v>176.56657255644998</v>
      </c>
      <c r="J19" s="24">
        <v>0</v>
      </c>
      <c r="K19" s="27">
        <v>0</v>
      </c>
      <c r="L19" s="27"/>
      <c r="M19" s="27"/>
      <c r="N19" s="27"/>
      <c r="O19" s="27"/>
      <c r="P19" s="27"/>
      <c r="Q19" s="20"/>
    </row>
    <row r="20" spans="1:17" x14ac:dyDescent="0.25">
      <c r="A20" s="5">
        <f t="shared" si="3"/>
        <v>20</v>
      </c>
      <c r="B20">
        <v>3.1</v>
      </c>
      <c r="C20" s="5">
        <f t="shared" si="0"/>
        <v>4</v>
      </c>
      <c r="D20" s="5">
        <f t="shared" si="1"/>
        <v>-4</v>
      </c>
      <c r="E20" s="6">
        <v>10.3990584683</v>
      </c>
      <c r="F20"/>
      <c r="G20" s="6">
        <f t="shared" si="2"/>
        <v>186.96563102475</v>
      </c>
      <c r="J20" s="23">
        <f>G46</f>
        <v>602.96800840688002</v>
      </c>
      <c r="K20" s="22">
        <v>0</v>
      </c>
      <c r="L20" s="22"/>
      <c r="M20" s="22"/>
      <c r="N20" s="22"/>
      <c r="O20" s="22"/>
      <c r="P20" s="22"/>
      <c r="Q20" s="31"/>
    </row>
    <row r="21" spans="1:17" x14ac:dyDescent="0.25">
      <c r="A21" s="5">
        <f t="shared" si="3"/>
        <v>21</v>
      </c>
      <c r="B21">
        <v>3</v>
      </c>
      <c r="C21" s="5">
        <f t="shared" si="0"/>
        <v>3.9</v>
      </c>
      <c r="D21" s="5">
        <f t="shared" si="1"/>
        <v>-3.9</v>
      </c>
      <c r="E21" s="6">
        <v>13.4079406003</v>
      </c>
      <c r="F21"/>
      <c r="G21" s="6">
        <f t="shared" si="2"/>
        <v>200.37357162505</v>
      </c>
    </row>
    <row r="22" spans="1:17" x14ac:dyDescent="0.25">
      <c r="A22" s="5">
        <f t="shared" si="3"/>
        <v>22</v>
      </c>
      <c r="B22">
        <v>2.9</v>
      </c>
      <c r="C22" s="5">
        <f t="shared" si="0"/>
        <v>3.8</v>
      </c>
      <c r="D22" s="5">
        <f t="shared" si="1"/>
        <v>-3.8</v>
      </c>
      <c r="E22" s="6">
        <v>14.387684313999999</v>
      </c>
      <c r="F22"/>
      <c r="G22" s="6">
        <f t="shared" si="2"/>
        <v>214.76125593905002</v>
      </c>
    </row>
    <row r="23" spans="1:17" x14ac:dyDescent="0.25">
      <c r="A23" s="5">
        <f t="shared" si="3"/>
        <v>23</v>
      </c>
      <c r="B23">
        <v>3.3</v>
      </c>
      <c r="C23" s="5">
        <f t="shared" si="0"/>
        <v>4.2</v>
      </c>
      <c r="D23" s="5">
        <f t="shared" si="1"/>
        <v>-4.2</v>
      </c>
      <c r="E23" s="6">
        <v>15.607684793300001</v>
      </c>
      <c r="F23"/>
      <c r="G23" s="6">
        <f t="shared" si="2"/>
        <v>230.36894073235001</v>
      </c>
    </row>
    <row r="24" spans="1:17" x14ac:dyDescent="0.25">
      <c r="A24" s="5">
        <f t="shared" si="3"/>
        <v>24</v>
      </c>
      <c r="B24">
        <v>3.8</v>
      </c>
      <c r="C24" s="5">
        <f t="shared" si="0"/>
        <v>4.7</v>
      </c>
      <c r="D24" s="5">
        <f t="shared" si="1"/>
        <v>-4.7</v>
      </c>
      <c r="E24" s="6">
        <v>11.705261569399999</v>
      </c>
      <c r="F24"/>
      <c r="G24" s="6">
        <f t="shared" si="2"/>
        <v>242.07420230175001</v>
      </c>
    </row>
    <row r="25" spans="1:17" x14ac:dyDescent="0.25">
      <c r="A25" s="5">
        <f t="shared" si="3"/>
        <v>25</v>
      </c>
      <c r="B25">
        <v>3.4</v>
      </c>
      <c r="C25" s="5">
        <f t="shared" si="0"/>
        <v>4.3</v>
      </c>
      <c r="D25" s="5">
        <f t="shared" si="1"/>
        <v>-4.3</v>
      </c>
      <c r="E25" s="6">
        <v>16.796476398700001</v>
      </c>
      <c r="F25"/>
      <c r="G25" s="6">
        <f t="shared" si="2"/>
        <v>258.87067870045001</v>
      </c>
    </row>
    <row r="26" spans="1:17" x14ac:dyDescent="0.25">
      <c r="A26" s="5">
        <f t="shared" si="3"/>
        <v>26</v>
      </c>
      <c r="B26">
        <v>3.8</v>
      </c>
      <c r="C26" s="5">
        <f t="shared" si="0"/>
        <v>4.7</v>
      </c>
      <c r="D26" s="5">
        <f t="shared" si="1"/>
        <v>-4.7</v>
      </c>
      <c r="E26" s="6">
        <v>13.8711284038</v>
      </c>
      <c r="F26"/>
      <c r="G26" s="6">
        <f t="shared" si="2"/>
        <v>272.74180710425003</v>
      </c>
    </row>
    <row r="27" spans="1:17" x14ac:dyDescent="0.25">
      <c r="A27" s="5">
        <f t="shared" si="3"/>
        <v>27</v>
      </c>
      <c r="B27">
        <v>3.1</v>
      </c>
      <c r="C27" s="5">
        <f t="shared" si="0"/>
        <v>4</v>
      </c>
      <c r="D27" s="5">
        <f t="shared" si="1"/>
        <v>-4</v>
      </c>
      <c r="E27" s="6">
        <v>17.427047534700002</v>
      </c>
      <c r="F27"/>
      <c r="G27" s="6">
        <f t="shared" si="2"/>
        <v>290.16885463895005</v>
      </c>
    </row>
    <row r="28" spans="1:17" x14ac:dyDescent="0.25">
      <c r="A28" s="5">
        <f t="shared" si="3"/>
        <v>28</v>
      </c>
      <c r="B28">
        <v>3</v>
      </c>
      <c r="C28" s="5">
        <f t="shared" si="0"/>
        <v>3.9</v>
      </c>
      <c r="D28" s="5">
        <f t="shared" si="1"/>
        <v>-3.9</v>
      </c>
      <c r="E28" s="6">
        <v>16.3167947327</v>
      </c>
      <c r="F28"/>
      <c r="G28" s="6">
        <f t="shared" si="2"/>
        <v>306.48564937165003</v>
      </c>
    </row>
    <row r="29" spans="1:17" x14ac:dyDescent="0.25">
      <c r="A29" s="5">
        <f t="shared" si="3"/>
        <v>29</v>
      </c>
      <c r="B29">
        <v>3.4</v>
      </c>
      <c r="C29" s="5">
        <f t="shared" si="0"/>
        <v>4.3</v>
      </c>
      <c r="D29" s="5">
        <f t="shared" si="1"/>
        <v>-4.3</v>
      </c>
      <c r="E29" s="6">
        <v>20.064624477599999</v>
      </c>
      <c r="F29"/>
      <c r="G29" s="6">
        <f t="shared" si="2"/>
        <v>326.55027384925</v>
      </c>
    </row>
    <row r="30" spans="1:17" x14ac:dyDescent="0.25">
      <c r="A30" s="5">
        <f t="shared" si="3"/>
        <v>30</v>
      </c>
      <c r="B30">
        <v>3.6</v>
      </c>
      <c r="C30" s="5">
        <f t="shared" si="0"/>
        <v>4.5</v>
      </c>
      <c r="D30" s="5">
        <f t="shared" si="1"/>
        <v>-4.5</v>
      </c>
      <c r="E30" s="6">
        <v>16.008645790999999</v>
      </c>
      <c r="F30"/>
      <c r="G30" s="6">
        <f t="shared" si="2"/>
        <v>342.55891964025</v>
      </c>
    </row>
    <row r="31" spans="1:17" x14ac:dyDescent="0.25">
      <c r="A31" s="5">
        <f t="shared" si="3"/>
        <v>31</v>
      </c>
      <c r="B31">
        <v>3.2</v>
      </c>
      <c r="C31" s="5">
        <f t="shared" si="0"/>
        <v>4.1000000000000005</v>
      </c>
      <c r="D31" s="5">
        <f t="shared" si="1"/>
        <v>-4.1000000000000005</v>
      </c>
      <c r="E31" s="6">
        <v>18.949790669999999</v>
      </c>
      <c r="F31"/>
      <c r="G31" s="6">
        <f t="shared" si="2"/>
        <v>361.50871031024997</v>
      </c>
    </row>
    <row r="32" spans="1:17" x14ac:dyDescent="0.25">
      <c r="A32" s="5">
        <f t="shared" si="3"/>
        <v>32</v>
      </c>
      <c r="B32">
        <v>3.1</v>
      </c>
      <c r="C32" s="5">
        <f t="shared" si="0"/>
        <v>4</v>
      </c>
      <c r="D32" s="5">
        <f t="shared" si="1"/>
        <v>-4</v>
      </c>
      <c r="E32" s="6">
        <v>17.493834085500001</v>
      </c>
      <c r="F32"/>
      <c r="G32" s="6">
        <f t="shared" si="2"/>
        <v>379.00254439574996</v>
      </c>
    </row>
    <row r="33" spans="1:7" x14ac:dyDescent="0.25">
      <c r="A33" s="5">
        <f t="shared" si="3"/>
        <v>33</v>
      </c>
      <c r="B33">
        <v>3.1</v>
      </c>
      <c r="C33" s="5">
        <f t="shared" si="0"/>
        <v>4</v>
      </c>
      <c r="D33" s="5">
        <f t="shared" si="1"/>
        <v>-4</v>
      </c>
      <c r="E33" s="6">
        <v>16.264585380500002</v>
      </c>
      <c r="F33"/>
      <c r="G33" s="6">
        <f t="shared" si="2"/>
        <v>395.26712977624999</v>
      </c>
    </row>
    <row r="34" spans="1:7" x14ac:dyDescent="0.25">
      <c r="A34" s="5">
        <f t="shared" si="3"/>
        <v>34</v>
      </c>
      <c r="B34">
        <v>3.1</v>
      </c>
      <c r="C34" s="5">
        <f t="shared" si="0"/>
        <v>4</v>
      </c>
      <c r="D34" s="5">
        <f t="shared" si="1"/>
        <v>-4</v>
      </c>
      <c r="E34" s="6">
        <v>14.9191832522</v>
      </c>
      <c r="F34"/>
      <c r="G34" s="6">
        <f t="shared" si="2"/>
        <v>410.18631302845</v>
      </c>
    </row>
    <row r="35" spans="1:7" x14ac:dyDescent="0.25">
      <c r="A35" s="5">
        <f>1+A34</f>
        <v>35</v>
      </c>
      <c r="B35">
        <v>3.6</v>
      </c>
      <c r="C35" s="5">
        <f t="shared" si="0"/>
        <v>4.5</v>
      </c>
      <c r="D35" s="5">
        <f t="shared" si="1"/>
        <v>-4.5</v>
      </c>
      <c r="E35" s="6">
        <v>19.165391380799999</v>
      </c>
      <c r="F35"/>
      <c r="G35" s="6">
        <f t="shared" si="2"/>
        <v>429.35170440924998</v>
      </c>
    </row>
    <row r="36" spans="1:7" x14ac:dyDescent="0.25">
      <c r="A36" s="5">
        <f t="shared" si="3"/>
        <v>36</v>
      </c>
      <c r="B36">
        <v>3.4</v>
      </c>
      <c r="C36" s="5">
        <f t="shared" si="0"/>
        <v>4.3</v>
      </c>
      <c r="D36" s="5">
        <f t="shared" si="1"/>
        <v>-4.3</v>
      </c>
      <c r="E36" s="6">
        <v>13.2402442052</v>
      </c>
      <c r="F36"/>
      <c r="G36" s="6">
        <f t="shared" si="2"/>
        <v>442.59194861444996</v>
      </c>
    </row>
    <row r="37" spans="1:7" x14ac:dyDescent="0.25">
      <c r="A37" s="5">
        <f>1+A48</f>
        <v>38</v>
      </c>
      <c r="B37">
        <v>3.2</v>
      </c>
      <c r="C37" s="5">
        <f t="shared" si="0"/>
        <v>4.1000000000000005</v>
      </c>
      <c r="D37" s="5">
        <f t="shared" si="1"/>
        <v>-4.1000000000000005</v>
      </c>
      <c r="E37" s="6">
        <v>13.7366044692</v>
      </c>
      <c r="F37"/>
      <c r="G37" s="6">
        <f t="shared" ref="G37:G45" si="6">G36+E37</f>
        <v>456.32855308364998</v>
      </c>
    </row>
    <row r="38" spans="1:7" x14ac:dyDescent="0.25">
      <c r="A38" s="5">
        <f t="shared" si="3"/>
        <v>39</v>
      </c>
      <c r="B38">
        <v>3.3</v>
      </c>
      <c r="C38" s="5">
        <f t="shared" si="0"/>
        <v>4.2</v>
      </c>
      <c r="D38" s="5">
        <f t="shared" si="1"/>
        <v>-4.2</v>
      </c>
      <c r="E38" s="6">
        <v>13.985224341</v>
      </c>
      <c r="F38"/>
      <c r="G38" s="6">
        <f t="shared" si="6"/>
        <v>470.31377742464997</v>
      </c>
    </row>
    <row r="39" spans="1:7" x14ac:dyDescent="0.25">
      <c r="A39" s="5">
        <f t="shared" si="3"/>
        <v>40</v>
      </c>
      <c r="B39">
        <v>3.4</v>
      </c>
      <c r="C39" s="5">
        <f t="shared" si="0"/>
        <v>4.3</v>
      </c>
      <c r="D39" s="5">
        <f t="shared" si="1"/>
        <v>-4.3</v>
      </c>
      <c r="E39" s="6">
        <v>15.2622903242</v>
      </c>
      <c r="F39"/>
      <c r="G39" s="6">
        <f t="shared" si="6"/>
        <v>485.57606774884999</v>
      </c>
    </row>
    <row r="40" spans="1:7" x14ac:dyDescent="0.25">
      <c r="A40" s="5">
        <f>1+A39</f>
        <v>41</v>
      </c>
      <c r="B40">
        <v>3.2</v>
      </c>
      <c r="C40" s="5">
        <f t="shared" si="0"/>
        <v>4.1000000000000005</v>
      </c>
      <c r="D40" s="5">
        <f t="shared" si="1"/>
        <v>-4.1000000000000005</v>
      </c>
      <c r="E40" s="6">
        <v>14.4911083576</v>
      </c>
      <c r="F40"/>
      <c r="G40" s="6">
        <f t="shared" si="6"/>
        <v>500.06717610645001</v>
      </c>
    </row>
    <row r="41" spans="1:7" x14ac:dyDescent="0.25">
      <c r="A41" s="5">
        <f t="shared" si="3"/>
        <v>42</v>
      </c>
      <c r="B41">
        <v>3.4</v>
      </c>
      <c r="C41" s="5">
        <f t="shared" si="0"/>
        <v>4.3</v>
      </c>
      <c r="D41" s="5">
        <f t="shared" si="1"/>
        <v>-4.3</v>
      </c>
      <c r="E41" s="6">
        <v>13.685953635800001</v>
      </c>
      <c r="F41"/>
      <c r="G41" s="6">
        <f t="shared" si="6"/>
        <v>513.75312974225005</v>
      </c>
    </row>
    <row r="42" spans="1:7" x14ac:dyDescent="0.25">
      <c r="A42" s="5">
        <f t="shared" si="3"/>
        <v>43</v>
      </c>
      <c r="B42">
        <v>3.6</v>
      </c>
      <c r="C42" s="5">
        <f t="shared" si="0"/>
        <v>4.5</v>
      </c>
      <c r="D42" s="5">
        <f t="shared" si="1"/>
        <v>-4.5</v>
      </c>
      <c r="E42" s="6">
        <v>39.555824848599997</v>
      </c>
      <c r="F42"/>
      <c r="G42" s="6">
        <f t="shared" si="6"/>
        <v>553.30895459085002</v>
      </c>
    </row>
    <row r="43" spans="1:7" x14ac:dyDescent="0.25">
      <c r="A43" s="5">
        <f t="shared" si="3"/>
        <v>44</v>
      </c>
      <c r="B43">
        <v>3.1</v>
      </c>
      <c r="C43" s="5">
        <f t="shared" si="0"/>
        <v>4</v>
      </c>
      <c r="D43" s="5">
        <f t="shared" si="1"/>
        <v>-4</v>
      </c>
      <c r="E43" s="6">
        <v>16.354169992999999</v>
      </c>
      <c r="F43"/>
      <c r="G43" s="6">
        <f t="shared" si="6"/>
        <v>569.66312458385005</v>
      </c>
    </row>
    <row r="44" spans="1:7" x14ac:dyDescent="0.25">
      <c r="A44" s="5">
        <f t="shared" si="3"/>
        <v>45</v>
      </c>
      <c r="B44">
        <v>2.2000000000000002</v>
      </c>
      <c r="C44" s="5">
        <f t="shared" si="0"/>
        <v>3.1</v>
      </c>
      <c r="D44" s="5">
        <f t="shared" si="1"/>
        <v>-3.1</v>
      </c>
      <c r="E44" s="6">
        <v>13.610072132699999</v>
      </c>
      <c r="F44"/>
      <c r="G44" s="6">
        <f t="shared" si="6"/>
        <v>583.27319671655005</v>
      </c>
    </row>
    <row r="45" spans="1:7" x14ac:dyDescent="0.25">
      <c r="A45" s="5">
        <f t="shared" si="3"/>
        <v>46</v>
      </c>
      <c r="B45">
        <v>1.6</v>
      </c>
      <c r="C45" s="5">
        <f t="shared" si="0"/>
        <v>2.5</v>
      </c>
      <c r="D45" s="5">
        <f t="shared" si="1"/>
        <v>-2.5</v>
      </c>
      <c r="E45" s="6">
        <v>9.6948116903300008</v>
      </c>
      <c r="F45" t="s">
        <v>128</v>
      </c>
      <c r="G45" s="6">
        <f t="shared" si="6"/>
        <v>592.96800840688002</v>
      </c>
    </row>
    <row r="46" spans="1:7" ht="90" x14ac:dyDescent="0.25">
      <c r="A46" t="s">
        <v>130</v>
      </c>
      <c r="D46">
        <v>0</v>
      </c>
      <c r="F46" s="7" t="s">
        <v>131</v>
      </c>
      <c r="G46" s="6">
        <f>G45+10</f>
        <v>602.96800840688002</v>
      </c>
    </row>
    <row r="47" spans="1:7" s="5" customFormat="1" x14ac:dyDescent="0.25">
      <c r="F47" s="14"/>
      <c r="G47" s="6"/>
    </row>
    <row r="48" spans="1:7" x14ac:dyDescent="0.25">
      <c r="A48" s="5">
        <f>1+A36</f>
        <v>37</v>
      </c>
      <c r="B48">
        <v>3</v>
      </c>
      <c r="C48" s="5">
        <f>B48+$G$4</f>
        <v>3.9</v>
      </c>
      <c r="E48" t="s">
        <v>127</v>
      </c>
    </row>
    <row r="51" spans="1:6" x14ac:dyDescent="0.25">
      <c r="A51" s="9" t="s">
        <v>40</v>
      </c>
    </row>
    <row r="52" spans="1:6" x14ac:dyDescent="0.25">
      <c r="A52" s="9" t="s">
        <v>62</v>
      </c>
      <c r="F52" s="9" t="s">
        <v>63</v>
      </c>
    </row>
    <row r="53" spans="1:6" x14ac:dyDescent="0.25">
      <c r="A53" t="s">
        <v>139</v>
      </c>
      <c r="F53" s="14" t="s">
        <v>141</v>
      </c>
    </row>
    <row r="54" spans="1:6" x14ac:dyDescent="0.25">
      <c r="A54" t="s">
        <v>140</v>
      </c>
    </row>
    <row r="56" spans="1:6" x14ac:dyDescent="0.25">
      <c r="A56" s="9" t="s">
        <v>45</v>
      </c>
    </row>
    <row r="57" spans="1:6" x14ac:dyDescent="0.25">
      <c r="A57">
        <v>1161</v>
      </c>
      <c r="B57" t="s">
        <v>142</v>
      </c>
    </row>
    <row r="58" spans="1:6" x14ac:dyDescent="0.25">
      <c r="A58">
        <v>1162</v>
      </c>
      <c r="B58" t="s">
        <v>143</v>
      </c>
    </row>
    <row r="59" spans="1:6" x14ac:dyDescent="0.25">
      <c r="A59">
        <v>1163</v>
      </c>
      <c r="B59" t="s">
        <v>144</v>
      </c>
    </row>
    <row r="60" spans="1:6" x14ac:dyDescent="0.25">
      <c r="A60">
        <v>1164</v>
      </c>
      <c r="B60" t="s">
        <v>145</v>
      </c>
    </row>
  </sheetData>
  <mergeCells count="1">
    <mergeCell ref="K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J36" sqref="J36"/>
    </sheetView>
    <sheetView tabSelected="1" workbookViewId="1">
      <selection activeCell="K20" sqref="K20"/>
    </sheetView>
  </sheetViews>
  <sheetFormatPr defaultRowHeight="15" x14ac:dyDescent="0.25"/>
  <cols>
    <col min="3" max="3" width="9.7109375" bestFit="1" customWidth="1"/>
    <col min="4" max="4" width="14.7109375" customWidth="1"/>
    <col min="5" max="5" width="16.28515625" customWidth="1"/>
  </cols>
  <sheetData>
    <row r="1" spans="1:21" x14ac:dyDescent="0.25">
      <c r="A1" t="s">
        <v>121</v>
      </c>
      <c r="C1" s="10">
        <v>41866</v>
      </c>
    </row>
    <row r="2" spans="1:21" x14ac:dyDescent="0.25">
      <c r="A2" t="s">
        <v>146</v>
      </c>
    </row>
    <row r="3" spans="1:21" x14ac:dyDescent="0.25">
      <c r="A3" t="s">
        <v>147</v>
      </c>
    </row>
    <row r="4" spans="1:21" x14ac:dyDescent="0.25">
      <c r="A4" t="s">
        <v>148</v>
      </c>
    </row>
    <row r="5" spans="1:21" s="14" customFormat="1" x14ac:dyDescent="0.25">
      <c r="A5" s="14" t="s">
        <v>23</v>
      </c>
      <c r="G5" s="14">
        <v>0.9</v>
      </c>
      <c r="K5" s="17"/>
      <c r="L5" s="34"/>
      <c r="M5" s="34"/>
      <c r="N5" s="34"/>
      <c r="O5" s="34"/>
      <c r="P5" s="34"/>
      <c r="Q5" s="34"/>
      <c r="R5" s="34"/>
      <c r="S5" s="34"/>
      <c r="T5" s="34"/>
      <c r="U5" s="33"/>
    </row>
    <row r="6" spans="1:21" ht="48" customHeight="1" x14ac:dyDescent="0.25">
      <c r="A6" s="14" t="s">
        <v>24</v>
      </c>
      <c r="B6" s="14" t="s">
        <v>7</v>
      </c>
      <c r="C6" t="s">
        <v>27</v>
      </c>
      <c r="D6" s="15" t="s">
        <v>133</v>
      </c>
      <c r="E6" s="15" t="s">
        <v>126</v>
      </c>
      <c r="G6" t="s">
        <v>19</v>
      </c>
      <c r="K6" s="24" t="s">
        <v>47</v>
      </c>
      <c r="L6" s="27" t="s">
        <v>99</v>
      </c>
      <c r="M6" s="27"/>
      <c r="N6" s="27"/>
      <c r="O6" s="27"/>
      <c r="P6" s="27"/>
      <c r="Q6" s="27"/>
      <c r="R6" s="27"/>
      <c r="S6" s="27"/>
      <c r="T6" s="27"/>
      <c r="U6" s="20"/>
    </row>
    <row r="7" spans="1:21" x14ac:dyDescent="0.25">
      <c r="A7">
        <v>19</v>
      </c>
      <c r="B7">
        <v>1.4</v>
      </c>
      <c r="C7">
        <f>B7+$G$5</f>
        <v>2.2999999999999998</v>
      </c>
      <c r="E7">
        <v>12</v>
      </c>
      <c r="G7" t="s">
        <v>150</v>
      </c>
      <c r="K7" s="24" t="s">
        <v>54</v>
      </c>
      <c r="L7" s="27">
        <v>14.35</v>
      </c>
      <c r="M7" s="27"/>
      <c r="N7" s="27"/>
      <c r="O7" s="27"/>
      <c r="P7" s="27"/>
      <c r="Q7" s="27"/>
      <c r="R7" s="27"/>
      <c r="S7" s="27"/>
      <c r="T7" s="27"/>
      <c r="U7" s="20"/>
    </row>
    <row r="8" spans="1:21" x14ac:dyDescent="0.25">
      <c r="A8">
        <f>A7+1</f>
        <v>20</v>
      </c>
      <c r="B8">
        <v>2</v>
      </c>
      <c r="C8" s="14">
        <f t="shared" ref="C8:C22" si="0">B8+$G$5</f>
        <v>2.9</v>
      </c>
      <c r="D8" s="36">
        <v>25.647904762900001</v>
      </c>
      <c r="E8" s="36">
        <f>E7+D8</f>
        <v>37.647904762899998</v>
      </c>
      <c r="K8" s="24" t="s">
        <v>53</v>
      </c>
      <c r="L8" s="27">
        <v>14.54</v>
      </c>
      <c r="M8" s="27"/>
      <c r="N8" s="27"/>
      <c r="O8" s="27"/>
      <c r="P8" s="27"/>
      <c r="Q8" s="27"/>
      <c r="R8" s="27"/>
      <c r="S8" s="27"/>
      <c r="T8" s="27"/>
      <c r="U8" s="20"/>
    </row>
    <row r="9" spans="1:21" x14ac:dyDescent="0.25">
      <c r="A9" s="14">
        <f t="shared" ref="A9:A22" si="1">A8+1</f>
        <v>21</v>
      </c>
      <c r="B9">
        <v>1.2</v>
      </c>
      <c r="C9" s="14">
        <f t="shared" si="0"/>
        <v>2.1</v>
      </c>
      <c r="D9" s="36">
        <v>24.273893509099999</v>
      </c>
      <c r="E9" s="36">
        <f t="shared" ref="E9:E22" si="2">E8+D9</f>
        <v>61.921798271999997</v>
      </c>
      <c r="K9" s="24" t="s">
        <v>151</v>
      </c>
      <c r="L9" s="27">
        <v>2.6</v>
      </c>
      <c r="M9" s="27"/>
      <c r="N9" s="27"/>
      <c r="O9" s="27"/>
      <c r="P9" s="27"/>
      <c r="Q9" s="27"/>
      <c r="R9" s="27"/>
      <c r="S9" s="27"/>
      <c r="T9" s="27"/>
      <c r="U9" s="20"/>
    </row>
    <row r="10" spans="1:21" x14ac:dyDescent="0.25">
      <c r="A10" s="14">
        <f t="shared" si="1"/>
        <v>22</v>
      </c>
      <c r="B10">
        <v>1.8</v>
      </c>
      <c r="C10" s="14">
        <f t="shared" si="0"/>
        <v>2.7</v>
      </c>
      <c r="D10" s="36">
        <v>13.674818438699999</v>
      </c>
      <c r="E10" s="36">
        <f t="shared" si="2"/>
        <v>75.59661671069999</v>
      </c>
      <c r="K10" s="24"/>
      <c r="L10" s="27"/>
      <c r="M10" s="27"/>
      <c r="N10" s="27"/>
      <c r="O10" s="27"/>
      <c r="P10" s="27"/>
      <c r="Q10" s="27"/>
      <c r="R10" s="27"/>
      <c r="S10" s="27"/>
      <c r="T10" s="27"/>
      <c r="U10" s="20"/>
    </row>
    <row r="11" spans="1:21" x14ac:dyDescent="0.25">
      <c r="A11" s="14">
        <f t="shared" si="1"/>
        <v>23</v>
      </c>
      <c r="B11">
        <v>2.6</v>
      </c>
      <c r="C11" s="14">
        <f t="shared" si="0"/>
        <v>3.5</v>
      </c>
      <c r="D11" s="36">
        <v>11.5146105631</v>
      </c>
      <c r="E11" s="36">
        <f t="shared" si="2"/>
        <v>87.111227273799983</v>
      </c>
      <c r="K11" s="24">
        <f>L8-L9</f>
        <v>11.94</v>
      </c>
      <c r="L11" s="27" t="s">
        <v>3</v>
      </c>
      <c r="M11" s="27" t="s">
        <v>152</v>
      </c>
      <c r="N11" s="27"/>
      <c r="O11" s="27"/>
      <c r="P11" s="27"/>
      <c r="Q11" s="27"/>
      <c r="R11" s="27"/>
      <c r="S11" s="27"/>
      <c r="T11" s="27"/>
      <c r="U11" s="20"/>
    </row>
    <row r="12" spans="1:21" x14ac:dyDescent="0.25">
      <c r="A12" s="14">
        <f t="shared" si="1"/>
        <v>24</v>
      </c>
      <c r="B12">
        <v>3.3</v>
      </c>
      <c r="C12" s="14">
        <f t="shared" si="0"/>
        <v>4.2</v>
      </c>
      <c r="D12" s="36">
        <v>11.863770903800001</v>
      </c>
      <c r="E12" s="36">
        <f t="shared" si="2"/>
        <v>98.974998177599986</v>
      </c>
      <c r="K12" s="18" t="s">
        <v>153</v>
      </c>
      <c r="L12" s="22"/>
      <c r="M12" s="22"/>
      <c r="N12" s="22"/>
      <c r="O12" s="22"/>
      <c r="P12" s="22"/>
      <c r="Q12" s="22"/>
      <c r="R12" s="22"/>
      <c r="S12" s="22"/>
      <c r="T12" s="22"/>
      <c r="U12" s="31"/>
    </row>
    <row r="13" spans="1:21" x14ac:dyDescent="0.25">
      <c r="A13" s="14">
        <f t="shared" si="1"/>
        <v>25</v>
      </c>
      <c r="B13">
        <v>3.8</v>
      </c>
      <c r="C13" s="14">
        <f t="shared" si="0"/>
        <v>4.7</v>
      </c>
      <c r="D13" s="36">
        <v>14.3646197122</v>
      </c>
      <c r="E13" s="36">
        <f t="shared" si="2"/>
        <v>113.33961788979998</v>
      </c>
    </row>
    <row r="14" spans="1:21" x14ac:dyDescent="0.25">
      <c r="A14" s="14">
        <f t="shared" si="1"/>
        <v>26</v>
      </c>
      <c r="B14">
        <v>4.8</v>
      </c>
      <c r="C14" s="14">
        <f t="shared" si="0"/>
        <v>5.7</v>
      </c>
      <c r="D14" s="36">
        <v>12.9340823</v>
      </c>
      <c r="E14" s="36">
        <f t="shared" si="2"/>
        <v>126.27370018979998</v>
      </c>
    </row>
    <row r="15" spans="1:21" x14ac:dyDescent="0.25">
      <c r="A15" s="14">
        <f t="shared" si="1"/>
        <v>27</v>
      </c>
      <c r="B15">
        <v>4.7</v>
      </c>
      <c r="C15" s="14">
        <f t="shared" si="0"/>
        <v>5.6000000000000005</v>
      </c>
      <c r="D15" s="36">
        <v>14.755350013799999</v>
      </c>
      <c r="E15" s="36">
        <f t="shared" si="2"/>
        <v>141.02905020359998</v>
      </c>
    </row>
    <row r="16" spans="1:21" x14ac:dyDescent="0.25">
      <c r="A16" s="14">
        <f t="shared" si="1"/>
        <v>28</v>
      </c>
      <c r="B16">
        <v>5</v>
      </c>
      <c r="C16" s="14">
        <f t="shared" si="0"/>
        <v>5.9</v>
      </c>
      <c r="D16" s="36">
        <v>9.6305428666899999</v>
      </c>
      <c r="E16" s="36">
        <f t="shared" si="2"/>
        <v>150.65959307028999</v>
      </c>
    </row>
    <row r="17" spans="1:5" x14ac:dyDescent="0.25">
      <c r="A17" s="14">
        <f t="shared" si="1"/>
        <v>29</v>
      </c>
      <c r="B17">
        <v>5.3</v>
      </c>
      <c r="C17" s="14">
        <f t="shared" si="0"/>
        <v>6.2</v>
      </c>
      <c r="D17" s="36">
        <v>16.130826179500001</v>
      </c>
      <c r="E17" s="36">
        <f t="shared" si="2"/>
        <v>166.79041924978998</v>
      </c>
    </row>
    <row r="18" spans="1:5" x14ac:dyDescent="0.25">
      <c r="A18" s="14">
        <f t="shared" si="1"/>
        <v>30</v>
      </c>
      <c r="B18">
        <v>5.8</v>
      </c>
      <c r="C18" s="14">
        <f t="shared" si="0"/>
        <v>6.7</v>
      </c>
      <c r="D18" s="36">
        <v>15.9823093148</v>
      </c>
      <c r="E18" s="36">
        <f t="shared" si="2"/>
        <v>182.77272856458998</v>
      </c>
    </row>
    <row r="19" spans="1:5" x14ac:dyDescent="0.25">
      <c r="A19" s="14">
        <f t="shared" si="1"/>
        <v>31</v>
      </c>
      <c r="B19">
        <v>6.2</v>
      </c>
      <c r="C19" s="14">
        <f t="shared" si="0"/>
        <v>7.1000000000000005</v>
      </c>
      <c r="D19" s="36">
        <v>8.8470560431800003</v>
      </c>
      <c r="E19" s="36">
        <f t="shared" si="2"/>
        <v>191.61978460776999</v>
      </c>
    </row>
    <row r="20" spans="1:5" x14ac:dyDescent="0.25">
      <c r="A20" s="14">
        <f t="shared" si="1"/>
        <v>32</v>
      </c>
      <c r="B20">
        <v>6.3</v>
      </c>
      <c r="C20" s="14">
        <f t="shared" si="0"/>
        <v>7.2</v>
      </c>
      <c r="D20" s="36">
        <v>15.4761416635</v>
      </c>
      <c r="E20" s="36">
        <f t="shared" si="2"/>
        <v>207.09592627126997</v>
      </c>
    </row>
    <row r="21" spans="1:5" x14ac:dyDescent="0.25">
      <c r="A21" s="14">
        <f t="shared" si="1"/>
        <v>33</v>
      </c>
      <c r="B21">
        <v>7.3</v>
      </c>
      <c r="C21" s="14">
        <f t="shared" si="0"/>
        <v>8.1999999999999993</v>
      </c>
      <c r="D21" s="36">
        <v>14.651527915200001</v>
      </c>
      <c r="E21" s="36">
        <f t="shared" si="2"/>
        <v>221.74745418646998</v>
      </c>
    </row>
    <row r="22" spans="1:5" x14ac:dyDescent="0.25">
      <c r="A22" s="14">
        <f t="shared" si="1"/>
        <v>34</v>
      </c>
      <c r="B22">
        <v>7.4</v>
      </c>
      <c r="C22" s="14">
        <f t="shared" si="0"/>
        <v>8.3000000000000007</v>
      </c>
      <c r="D22" s="36">
        <v>12.813719734999999</v>
      </c>
      <c r="E22" s="36">
        <f t="shared" si="2"/>
        <v>234.56117392146999</v>
      </c>
    </row>
    <row r="24" spans="1:5" x14ac:dyDescent="0.25">
      <c r="A24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10" sqref="A10"/>
    </sheetView>
    <sheetView workbookViewId="1"/>
  </sheetViews>
  <sheetFormatPr defaultRowHeight="15" x14ac:dyDescent="0.25"/>
  <cols>
    <col min="1" max="1" width="23.140625" customWidth="1"/>
    <col min="2" max="2" width="58" bestFit="1" customWidth="1"/>
  </cols>
  <sheetData>
    <row r="1" spans="1:2" x14ac:dyDescent="0.25">
      <c r="A1" t="s">
        <v>160</v>
      </c>
    </row>
    <row r="3" spans="1:2" x14ac:dyDescent="0.25">
      <c r="A3" t="s">
        <v>161</v>
      </c>
    </row>
    <row r="4" spans="1:2" x14ac:dyDescent="0.25">
      <c r="A4" t="s">
        <v>183</v>
      </c>
    </row>
    <row r="5" spans="1:2" x14ac:dyDescent="0.25">
      <c r="A5" t="s">
        <v>184</v>
      </c>
    </row>
    <row r="6" spans="1:2" x14ac:dyDescent="0.25">
      <c r="A6" t="s">
        <v>185</v>
      </c>
    </row>
    <row r="7" spans="1:2" x14ac:dyDescent="0.25">
      <c r="A7" t="s">
        <v>186</v>
      </c>
    </row>
    <row r="8" spans="1:2" s="35" customFormat="1" x14ac:dyDescent="0.25">
      <c r="A8" s="35" t="s">
        <v>177</v>
      </c>
    </row>
    <row r="9" spans="1:2" s="35" customFormat="1" x14ac:dyDescent="0.25">
      <c r="A9" s="35" t="s">
        <v>178</v>
      </c>
    </row>
    <row r="10" spans="1:2" s="35" customFormat="1" x14ac:dyDescent="0.25">
      <c r="A10" s="35" t="s">
        <v>179</v>
      </c>
    </row>
    <row r="11" spans="1:2" s="35" customFormat="1" x14ac:dyDescent="0.25">
      <c r="A11" s="35" t="s">
        <v>180</v>
      </c>
    </row>
    <row r="13" spans="1:2" s="35" customFormat="1" x14ac:dyDescent="0.25">
      <c r="A13" s="29" t="s">
        <v>171</v>
      </c>
    </row>
    <row r="14" spans="1:2" s="35" customFormat="1" x14ac:dyDescent="0.25">
      <c r="A14" s="9" t="s">
        <v>174</v>
      </c>
    </row>
    <row r="15" spans="1:2" s="35" customFormat="1" x14ac:dyDescent="0.25">
      <c r="A15" s="32" t="s">
        <v>172</v>
      </c>
      <c r="B15" s="32" t="s">
        <v>173</v>
      </c>
    </row>
    <row r="16" spans="1:2" x14ac:dyDescent="0.25">
      <c r="A16" t="s">
        <v>4</v>
      </c>
      <c r="B16" t="s">
        <v>162</v>
      </c>
    </row>
    <row r="17" spans="1:2" x14ac:dyDescent="0.25">
      <c r="A17" t="s">
        <v>7</v>
      </c>
      <c r="B17" t="s">
        <v>163</v>
      </c>
    </row>
    <row r="18" spans="1:2" x14ac:dyDescent="0.25">
      <c r="A18" t="s">
        <v>27</v>
      </c>
      <c r="B18" t="s">
        <v>164</v>
      </c>
    </row>
    <row r="19" spans="1:2" x14ac:dyDescent="0.25">
      <c r="A19" t="s">
        <v>165</v>
      </c>
      <c r="B19" t="s">
        <v>166</v>
      </c>
    </row>
    <row r="20" spans="1:2" x14ac:dyDescent="0.25">
      <c r="A20" t="s">
        <v>167</v>
      </c>
      <c r="B20" t="s">
        <v>168</v>
      </c>
    </row>
    <row r="21" spans="1:2" x14ac:dyDescent="0.25">
      <c r="A21" t="s">
        <v>169</v>
      </c>
      <c r="B21" t="s">
        <v>170</v>
      </c>
    </row>
    <row r="22" spans="1:2" x14ac:dyDescent="0.25">
      <c r="A22" t="s">
        <v>19</v>
      </c>
      <c r="B22" t="s">
        <v>19</v>
      </c>
    </row>
    <row r="24" spans="1:2" x14ac:dyDescent="0.25">
      <c r="A24" s="9" t="s">
        <v>182</v>
      </c>
    </row>
    <row r="25" spans="1:2" x14ac:dyDescent="0.25">
      <c r="A25" s="12" t="s">
        <v>175</v>
      </c>
    </row>
    <row r="27" spans="1:2" x14ac:dyDescent="0.25">
      <c r="A27" s="9" t="s">
        <v>181</v>
      </c>
    </row>
    <row r="28" spans="1:2" x14ac:dyDescent="0.25">
      <c r="A28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4</vt:i4>
      </vt:variant>
    </vt:vector>
  </HeadingPairs>
  <TitlesOfParts>
    <vt:vector size="10" baseType="lpstr">
      <vt:lpstr>UR 1.1</vt:lpstr>
      <vt:lpstr>UR 1.2</vt:lpstr>
      <vt:lpstr>UR 2.1</vt:lpstr>
      <vt:lpstr>UR 4.1</vt:lpstr>
      <vt:lpstr>UR 5.1</vt:lpstr>
      <vt:lpstr>readme</vt:lpstr>
      <vt:lpstr>Chart 1.1</vt:lpstr>
      <vt:lpstr>Chart 1.2</vt:lpstr>
      <vt:lpstr>Chart 2.1</vt:lpstr>
      <vt:lpstr>Chart 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2014-12-19T21:13:11Z</dcterms:modified>
</cp:coreProperties>
</file>